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date1904="1" showInkAnnotation="0" codeName="ThisWorkbook" autoCompressPictures="0"/>
  <mc:AlternateContent xmlns:mc="http://schemas.openxmlformats.org/markup-compatibility/2006">
    <mc:Choice Requires="x15">
      <x15ac:absPath xmlns:x15ac="http://schemas.microsoft.com/office/spreadsheetml/2010/11/ac" url="/Users/PtolemusLondon/Dropbox (PTOLEMUS)/CMF 2.0/5. AM Marketing/"/>
    </mc:Choice>
  </mc:AlternateContent>
  <bookViews>
    <workbookView xWindow="40" yWindow="460" windowWidth="25600" windowHeight="15540" tabRatio="780" activeTab="4"/>
  </bookViews>
  <sheets>
    <sheet name="Introduction" sheetId="37" r:id="rId1"/>
    <sheet name="Notice" sheetId="42" r:id="rId2"/>
    <sheet name="SYNTHESIS" sheetId="45" r:id="rId3"/>
    <sheet name="Workshop 1.1" sheetId="123" state="hidden" r:id="rId4"/>
    <sheet name="Outputs summary" sheetId="92" r:id="rId5"/>
    <sheet name="Regional demand forecast" sheetId="131" state="hidden" r:id="rId6"/>
    <sheet name="PTOLEMUS estimates" sheetId="118" state="hidden" r:id="rId7"/>
    <sheet name="China " sheetId="128" state="hidden" r:id="rId8"/>
    <sheet name="India " sheetId="129" state="hidden" r:id="rId9"/>
  </sheets>
  <externalReferences>
    <externalReference r:id="rId10"/>
  </externalReferences>
  <definedNames>
    <definedName name="_xlnm._FilterDatabase" localSheetId="2" hidden="1">SYNTHESIS!#REF!</definedName>
    <definedName name="aa">#REF!</definedName>
    <definedName name="Calc_sens2" localSheetId="6">[1]!Calc_sens2</definedName>
    <definedName name="Calc_sens2">[1]!Calc_sens2</definedName>
    <definedName name="clc" localSheetId="6">[1]!Calc_sens2</definedName>
    <definedName name="clc">[1]!Calc_sens2</definedName>
    <definedName name="Clear_sens2" localSheetId="6">[1]!Clear_sens2</definedName>
    <definedName name="Clear_sens2">[1]!Clear_sens2</definedName>
    <definedName name="cxc" localSheetId="6">[1]!Calc_sens2</definedName>
    <definedName name="cxc">[1]!Calc_sens2</definedName>
    <definedName name="damper" localSheetId="6">[1]!Calc_sens2</definedName>
    <definedName name="damper">[1]!Calc_sens2</definedName>
    <definedName name="damper2" localSheetId="6">[1]!Calc_sens2</definedName>
    <definedName name="damper2">[1]!Calc_sens2</definedName>
    <definedName name="Fra">"Graphique 2"</definedName>
    <definedName name="OLE_LINK18" localSheetId="6">'PTOLEMUS estimates'!$C$93</definedName>
    <definedName name="_xlnm.Print_Area" localSheetId="2">SYNTHESIS!$A$1:$I$71</definedName>
    <definedName name="xlx" localSheetId="6">[1]!Clear_sens2</definedName>
    <definedName name="xlx">[1]!Clear_sens2</definedName>
    <definedName name="xx" localSheetId="6">[1]!Calc_sens2</definedName>
    <definedName name="xx">[1]!Calc_sens2</definedName>
    <definedName name="xxl" localSheetId="6">[1]!Calc_sens2</definedName>
    <definedName name="xxl">[1]!Calc_sens2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8" i="45" l="1"/>
  <c r="CD30" i="45"/>
  <c r="CE30" i="45"/>
  <c r="CF30" i="45"/>
  <c r="CG30" i="45"/>
  <c r="CH30" i="45"/>
  <c r="CI30" i="45"/>
  <c r="CJ30" i="45"/>
  <c r="CK30" i="45"/>
  <c r="CL30" i="45"/>
  <c r="CM30" i="45"/>
  <c r="CN30" i="45"/>
  <c r="CO30" i="45"/>
  <c r="CP30" i="45"/>
  <c r="CQ30" i="45"/>
  <c r="CR30" i="45"/>
  <c r="CS30" i="45"/>
  <c r="CT30" i="45"/>
  <c r="CU30" i="45"/>
  <c r="CV30" i="45"/>
  <c r="CW30" i="45"/>
  <c r="CC30" i="45"/>
  <c r="BV36" i="45"/>
  <c r="BT36" i="45"/>
  <c r="BU36" i="45"/>
  <c r="BS36" i="45"/>
  <c r="BR36" i="45"/>
  <c r="E36" i="131"/>
  <c r="F36" i="131"/>
  <c r="D36" i="131"/>
  <c r="E29" i="131"/>
  <c r="F29" i="131"/>
  <c r="D29" i="131"/>
  <c r="E22" i="131"/>
  <c r="F22" i="131"/>
  <c r="D22" i="131"/>
  <c r="E15" i="131"/>
  <c r="F15" i="131"/>
  <c r="D15" i="131"/>
  <c r="E8" i="131"/>
  <c r="F8" i="131"/>
  <c r="D8" i="131"/>
  <c r="C19" i="128"/>
  <c r="H16" i="118"/>
  <c r="I16" i="118"/>
  <c r="J16" i="118"/>
  <c r="I17" i="118"/>
  <c r="J17" i="118"/>
  <c r="K17" i="118"/>
  <c r="L17" i="118"/>
  <c r="M17" i="118"/>
  <c r="N17" i="118"/>
  <c r="H17" i="118"/>
  <c r="E16" i="118"/>
  <c r="F16" i="118"/>
  <c r="G16" i="118"/>
  <c r="E15" i="118"/>
  <c r="F15" i="118"/>
  <c r="G15" i="118"/>
  <c r="F29" i="118"/>
  <c r="G29" i="118"/>
  <c r="H29" i="118"/>
  <c r="I29" i="118"/>
  <c r="J29" i="118"/>
  <c r="K29" i="118"/>
  <c r="L29" i="118"/>
  <c r="M29" i="118"/>
  <c r="E29" i="118"/>
  <c r="E13" i="129"/>
  <c r="F12" i="129"/>
  <c r="F11" i="129"/>
  <c r="F10" i="129"/>
  <c r="F9" i="129"/>
  <c r="F8" i="129"/>
  <c r="F7" i="129"/>
  <c r="F6" i="129"/>
  <c r="P87" i="118"/>
  <c r="O87" i="118"/>
  <c r="M87" i="118"/>
  <c r="L87" i="118"/>
  <c r="K87" i="118"/>
  <c r="J87" i="118"/>
  <c r="I87" i="118"/>
  <c r="H87" i="118"/>
  <c r="G87" i="118"/>
  <c r="N87" i="118"/>
  <c r="O91" i="118"/>
  <c r="P91" i="118"/>
  <c r="Q91" i="118"/>
  <c r="N91" i="118"/>
  <c r="M91" i="118"/>
  <c r="L91" i="118"/>
  <c r="K91" i="118"/>
  <c r="J91" i="118"/>
  <c r="I91" i="118"/>
  <c r="H91" i="118"/>
  <c r="G91" i="118"/>
  <c r="I27" i="128"/>
  <c r="N19" i="118"/>
  <c r="D27" i="128"/>
  <c r="I19" i="118"/>
  <c r="E27" i="128"/>
  <c r="J19" i="118"/>
  <c r="F27" i="128"/>
  <c r="K19" i="118"/>
  <c r="G27" i="128"/>
  <c r="L19" i="118"/>
  <c r="H27" i="128"/>
  <c r="M19" i="118"/>
  <c r="C27" i="128"/>
  <c r="H19" i="118"/>
  <c r="H15" i="118"/>
  <c r="J15" i="118"/>
  <c r="K15" i="118"/>
  <c r="M15" i="118"/>
  <c r="I15" i="118"/>
  <c r="L15" i="118"/>
  <c r="N15" i="118"/>
  <c r="E34" i="129"/>
  <c r="E33" i="129"/>
  <c r="E32" i="129"/>
  <c r="G31" i="129"/>
  <c r="H31" i="129"/>
  <c r="I31" i="129"/>
  <c r="J31" i="129"/>
  <c r="K31" i="129"/>
  <c r="L31" i="129"/>
  <c r="M31" i="129"/>
  <c r="N31" i="129"/>
  <c r="O31" i="129"/>
  <c r="D28" i="129"/>
  <c r="C28" i="129"/>
  <c r="B28" i="129"/>
  <c r="D27" i="129"/>
  <c r="C27" i="129"/>
  <c r="B27" i="129"/>
  <c r="D26" i="129"/>
  <c r="C26" i="129"/>
  <c r="B26" i="129"/>
  <c r="D25" i="129"/>
  <c r="C25" i="129"/>
  <c r="B25" i="129"/>
  <c r="D24" i="129"/>
  <c r="C24" i="129"/>
  <c r="B24" i="129"/>
  <c r="D23" i="129"/>
  <c r="C23" i="129"/>
  <c r="B23" i="129"/>
  <c r="D22" i="129"/>
  <c r="C22" i="129"/>
  <c r="B22" i="129"/>
  <c r="D21" i="129"/>
  <c r="C21" i="129"/>
  <c r="B21" i="129"/>
  <c r="D20" i="129"/>
  <c r="C20" i="129"/>
  <c r="B20" i="129"/>
  <c r="D19" i="129"/>
  <c r="C19" i="129"/>
  <c r="B19" i="129"/>
  <c r="D18" i="129"/>
  <c r="C18" i="129"/>
  <c r="B18" i="129"/>
  <c r="L13" i="129"/>
  <c r="L12" i="129"/>
  <c r="L11" i="129"/>
  <c r="L10" i="129"/>
  <c r="L9" i="129"/>
  <c r="L8" i="129"/>
  <c r="L7" i="129"/>
  <c r="L6" i="129"/>
  <c r="L5" i="129"/>
  <c r="L4" i="129"/>
  <c r="L3" i="129"/>
  <c r="P31" i="129"/>
  <c r="E28" i="129"/>
  <c r="B41" i="129"/>
  <c r="N34" i="129"/>
  <c r="M30" i="118"/>
  <c r="M28" i="118"/>
  <c r="E25" i="129"/>
  <c r="B38" i="129"/>
  <c r="K34" i="129"/>
  <c r="J30" i="118"/>
  <c r="J28" i="118"/>
  <c r="E21" i="129"/>
  <c r="C34" i="129"/>
  <c r="G33" i="129"/>
  <c r="E18" i="129"/>
  <c r="B31" i="129"/>
  <c r="E19" i="129"/>
  <c r="D32" i="129"/>
  <c r="E20" i="129"/>
  <c r="B33" i="129"/>
  <c r="F34" i="129"/>
  <c r="E30" i="118"/>
  <c r="E22" i="129"/>
  <c r="C35" i="129"/>
  <c r="H33" i="129"/>
  <c r="E23" i="129"/>
  <c r="D36" i="129"/>
  <c r="I32" i="129"/>
  <c r="E24" i="129"/>
  <c r="B37" i="129"/>
  <c r="J34" i="129"/>
  <c r="I30" i="118"/>
  <c r="I28" i="118"/>
  <c r="E26" i="129"/>
  <c r="D39" i="129"/>
  <c r="L32" i="129"/>
  <c r="E27" i="129"/>
  <c r="D40" i="129"/>
  <c r="M32" i="129"/>
  <c r="C41" i="129"/>
  <c r="N33" i="129"/>
  <c r="D41" i="129"/>
  <c r="N32" i="129"/>
  <c r="B34" i="129"/>
  <c r="G34" i="129"/>
  <c r="D38" i="129"/>
  <c r="K32" i="129"/>
  <c r="C38" i="129"/>
  <c r="K33" i="129"/>
  <c r="D34" i="129"/>
  <c r="G32" i="129"/>
  <c r="C40" i="129"/>
  <c r="M33" i="129"/>
  <c r="C39" i="129"/>
  <c r="L33" i="129"/>
  <c r="B39" i="129"/>
  <c r="L34" i="129"/>
  <c r="K30" i="118"/>
  <c r="K28" i="118"/>
  <c r="D31" i="129"/>
  <c r="B40" i="129"/>
  <c r="M34" i="129"/>
  <c r="L30" i="118"/>
  <c r="L28" i="118"/>
  <c r="B35" i="129"/>
  <c r="H34" i="129"/>
  <c r="G30" i="118"/>
  <c r="G28" i="118"/>
  <c r="D33" i="129"/>
  <c r="C33" i="129"/>
  <c r="F33" i="129"/>
  <c r="D37" i="129"/>
  <c r="J32" i="129"/>
  <c r="C32" i="129"/>
  <c r="C37" i="129"/>
  <c r="J33" i="129"/>
  <c r="B32" i="129"/>
  <c r="C31" i="129"/>
  <c r="C36" i="129"/>
  <c r="I33" i="129"/>
  <c r="B36" i="129"/>
  <c r="I34" i="129"/>
  <c r="H30" i="118"/>
  <c r="H28" i="118"/>
  <c r="D35" i="129"/>
  <c r="H32" i="129"/>
  <c r="F30" i="118"/>
  <c r="O34" i="129"/>
  <c r="O33" i="129"/>
  <c r="F32" i="129"/>
  <c r="O32" i="129"/>
  <c r="J20" i="128"/>
  <c r="I20" i="128"/>
  <c r="H20" i="128"/>
  <c r="G20" i="128"/>
  <c r="F20" i="128"/>
  <c r="E20" i="128"/>
  <c r="D20" i="128"/>
  <c r="C20" i="128"/>
  <c r="J19" i="128"/>
  <c r="I19" i="128"/>
  <c r="H19" i="128"/>
  <c r="G19" i="128"/>
  <c r="F19" i="128"/>
  <c r="E19" i="128"/>
  <c r="D19" i="128"/>
  <c r="J17" i="128"/>
  <c r="I17" i="128"/>
  <c r="H17" i="128"/>
  <c r="G17" i="128"/>
  <c r="F17" i="128"/>
  <c r="E17" i="128"/>
  <c r="D17" i="128"/>
  <c r="C17" i="128"/>
  <c r="J16" i="128"/>
  <c r="I16" i="128"/>
  <c r="H16" i="128"/>
  <c r="G16" i="128"/>
  <c r="F16" i="128"/>
  <c r="E16" i="128"/>
  <c r="D16" i="128"/>
  <c r="C16" i="128"/>
  <c r="J14" i="128"/>
  <c r="I14" i="128"/>
  <c r="H14" i="128"/>
  <c r="G14" i="128"/>
  <c r="F14" i="128"/>
  <c r="E14" i="128"/>
  <c r="D14" i="128"/>
  <c r="C14" i="128"/>
  <c r="J10" i="128"/>
  <c r="J21" i="128"/>
  <c r="I10" i="128"/>
  <c r="I21" i="128"/>
  <c r="H10" i="128"/>
  <c r="H21" i="128"/>
  <c r="G10" i="128"/>
  <c r="G21" i="128"/>
  <c r="F10" i="128"/>
  <c r="F21" i="128"/>
  <c r="E10" i="128"/>
  <c r="E21" i="128"/>
  <c r="D10" i="128"/>
  <c r="D21" i="128"/>
  <c r="C10" i="128"/>
  <c r="C21" i="128"/>
  <c r="J7" i="128"/>
  <c r="J18" i="128"/>
  <c r="I7" i="128"/>
  <c r="I18" i="128"/>
  <c r="H7" i="128"/>
  <c r="H18" i="128"/>
  <c r="G7" i="128"/>
  <c r="G18" i="128"/>
  <c r="F7" i="128"/>
  <c r="F18" i="128"/>
  <c r="E7" i="128"/>
  <c r="E18" i="128"/>
  <c r="D7" i="128"/>
  <c r="D18" i="128"/>
  <c r="C7" i="128"/>
  <c r="C18" i="128"/>
  <c r="J4" i="128"/>
  <c r="J15" i="128"/>
  <c r="I4" i="128"/>
  <c r="I15" i="128"/>
  <c r="H4" i="128"/>
  <c r="H15" i="128"/>
  <c r="G4" i="128"/>
  <c r="G15" i="128"/>
  <c r="F4" i="128"/>
  <c r="F15" i="128"/>
  <c r="E4" i="128"/>
  <c r="E15" i="128"/>
  <c r="D4" i="128"/>
  <c r="D15" i="128"/>
  <c r="C4" i="128"/>
  <c r="C15" i="128"/>
  <c r="J2" i="128"/>
  <c r="J13" i="128"/>
  <c r="I2" i="128"/>
  <c r="I13" i="128"/>
  <c r="H2" i="128"/>
  <c r="H13" i="128"/>
  <c r="G2" i="128"/>
  <c r="G13" i="128"/>
  <c r="F2" i="128"/>
  <c r="F13" i="128"/>
  <c r="E2" i="128"/>
  <c r="E13" i="128"/>
  <c r="D2" i="128"/>
  <c r="D13" i="128"/>
  <c r="C2" i="128"/>
  <c r="C13" i="128"/>
  <c r="E109" i="118"/>
  <c r="F109" i="118"/>
  <c r="G109" i="118"/>
  <c r="H109" i="118"/>
  <c r="I109" i="118"/>
  <c r="J109" i="118"/>
  <c r="K109" i="118"/>
  <c r="L109" i="118"/>
  <c r="E110" i="118"/>
  <c r="F110" i="118"/>
  <c r="E89" i="118"/>
  <c r="G110" i="118"/>
  <c r="J89" i="118"/>
  <c r="H110" i="118"/>
  <c r="I110" i="118"/>
  <c r="J110" i="118"/>
  <c r="K110" i="118"/>
  <c r="L110" i="118"/>
  <c r="E111" i="118"/>
  <c r="F111" i="118"/>
  <c r="G111" i="118"/>
  <c r="H111" i="118"/>
  <c r="I111" i="118"/>
  <c r="J111" i="118"/>
  <c r="K111" i="118"/>
  <c r="L111" i="118"/>
  <c r="E112" i="118"/>
  <c r="F112" i="118"/>
  <c r="G112" i="118"/>
  <c r="H112" i="118"/>
  <c r="I112" i="118"/>
  <c r="J112" i="118"/>
  <c r="K112" i="118"/>
  <c r="L112" i="118"/>
  <c r="E113" i="118"/>
  <c r="F113" i="118"/>
  <c r="G113" i="118"/>
  <c r="H113" i="118"/>
  <c r="I113" i="118"/>
  <c r="J113" i="118"/>
  <c r="K113" i="118"/>
  <c r="L113" i="118"/>
  <c r="E114" i="118"/>
  <c r="F114" i="118"/>
  <c r="G114" i="118"/>
  <c r="H114" i="118"/>
  <c r="I114" i="118"/>
  <c r="J114" i="118"/>
  <c r="K114" i="118"/>
  <c r="L114" i="118"/>
  <c r="E115" i="118"/>
  <c r="F115" i="118"/>
  <c r="G115" i="118"/>
  <c r="H115" i="118"/>
  <c r="I115" i="118"/>
  <c r="J115" i="118"/>
  <c r="K115" i="118"/>
  <c r="L115" i="118"/>
  <c r="E116" i="118"/>
  <c r="F116" i="118"/>
  <c r="G116" i="118"/>
  <c r="H116" i="118"/>
  <c r="I116" i="118"/>
  <c r="J116" i="118"/>
  <c r="K116" i="118"/>
  <c r="L116" i="118"/>
  <c r="E117" i="118"/>
  <c r="F117" i="118"/>
  <c r="G117" i="118"/>
  <c r="H117" i="118"/>
  <c r="I117" i="118"/>
  <c r="J117" i="118"/>
  <c r="K117" i="118"/>
  <c r="L117" i="118"/>
  <c r="D110" i="118"/>
  <c r="D111" i="118"/>
  <c r="D112" i="118"/>
  <c r="D113" i="118"/>
  <c r="D114" i="118"/>
  <c r="D115" i="118"/>
  <c r="D116" i="118"/>
  <c r="D117" i="118"/>
  <c r="D109" i="118"/>
  <c r="F80" i="118"/>
  <c r="G80" i="118"/>
  <c r="H80" i="118"/>
  <c r="I80" i="118"/>
  <c r="J80" i="118"/>
  <c r="K80" i="118"/>
  <c r="L80" i="118"/>
  <c r="M80" i="118"/>
  <c r="N80" i="118"/>
  <c r="O80" i="118"/>
  <c r="P80" i="118"/>
  <c r="Q80" i="118"/>
  <c r="R80" i="118"/>
  <c r="F34" i="118"/>
  <c r="E34" i="118"/>
  <c r="S64" i="118"/>
  <c r="J64" i="118"/>
  <c r="R64" i="118"/>
  <c r="R72" i="118"/>
  <c r="F64" i="118"/>
  <c r="F70" i="118"/>
  <c r="G64" i="118"/>
  <c r="G72" i="118"/>
  <c r="H64" i="118"/>
  <c r="H72" i="118"/>
  <c r="I64" i="118"/>
  <c r="I71" i="118"/>
  <c r="K64" i="118"/>
  <c r="K72" i="118"/>
  <c r="L64" i="118"/>
  <c r="L72" i="118"/>
  <c r="M64" i="118"/>
  <c r="M72" i="118"/>
  <c r="N64" i="118"/>
  <c r="N72" i="118"/>
  <c r="O64" i="118"/>
  <c r="P64" i="118"/>
  <c r="P72" i="118"/>
  <c r="Q64" i="118"/>
  <c r="Q72" i="118"/>
  <c r="E64" i="118"/>
  <c r="E72" i="118"/>
  <c r="E66" i="118"/>
  <c r="L71" i="118"/>
  <c r="S71" i="118"/>
  <c r="E71" i="118"/>
  <c r="E32" i="118"/>
  <c r="K61" i="118"/>
  <c r="L61" i="118"/>
  <c r="M61" i="118"/>
  <c r="N61" i="118"/>
  <c r="O61" i="118"/>
  <c r="P61" i="118"/>
  <c r="Q61" i="118"/>
  <c r="R61" i="118"/>
  <c r="S61" i="118"/>
  <c r="T61" i="118"/>
  <c r="E17" i="118"/>
  <c r="N55" i="118"/>
  <c r="M55" i="118"/>
  <c r="L55" i="118"/>
  <c r="K55" i="118"/>
  <c r="J55" i="118"/>
  <c r="I55" i="118"/>
  <c r="H55" i="118"/>
  <c r="F42" i="118"/>
  <c r="G42" i="118"/>
  <c r="H42" i="118"/>
  <c r="I42" i="118"/>
  <c r="J42" i="118"/>
  <c r="K42" i="118"/>
  <c r="L42" i="118"/>
  <c r="M42" i="118"/>
  <c r="N42" i="118"/>
  <c r="O42" i="118"/>
  <c r="T34" i="123"/>
  <c r="D45" i="123"/>
  <c r="D46" i="123"/>
  <c r="D47" i="123"/>
  <c r="D48" i="123"/>
  <c r="D49" i="123"/>
  <c r="D50" i="123"/>
  <c r="D51" i="123"/>
  <c r="D52" i="123"/>
  <c r="D53" i="123"/>
  <c r="D54" i="123"/>
  <c r="D55" i="123"/>
  <c r="S34" i="123"/>
  <c r="R34" i="123"/>
  <c r="Q34" i="123"/>
  <c r="P34" i="123"/>
  <c r="O34" i="123"/>
  <c r="N34" i="123"/>
  <c r="M34" i="123"/>
  <c r="L34" i="123"/>
  <c r="K34" i="123"/>
  <c r="J34" i="123"/>
  <c r="I34" i="123"/>
  <c r="H34" i="123"/>
  <c r="G34" i="123"/>
  <c r="F34" i="123"/>
  <c r="J31" i="123"/>
  <c r="I31" i="123"/>
  <c r="I32" i="123"/>
  <c r="H31" i="123"/>
  <c r="H32" i="123"/>
  <c r="G31" i="123"/>
  <c r="F31" i="123"/>
  <c r="E31" i="123"/>
  <c r="F32" i="123"/>
  <c r="P29" i="123"/>
  <c r="K29" i="123"/>
  <c r="L29" i="123"/>
  <c r="F29" i="123"/>
  <c r="G29" i="123"/>
  <c r="I28" i="123"/>
  <c r="J28" i="123"/>
  <c r="K28" i="123"/>
  <c r="L28" i="123"/>
  <c r="M28" i="123"/>
  <c r="N28" i="123"/>
  <c r="O28" i="123"/>
  <c r="P28" i="123"/>
  <c r="Q28" i="123"/>
  <c r="R28" i="123"/>
  <c r="S28" i="123"/>
  <c r="T28" i="123"/>
  <c r="F28" i="123"/>
  <c r="G28" i="123"/>
  <c r="D23" i="123"/>
  <c r="D22" i="123"/>
  <c r="D21" i="123"/>
  <c r="D20" i="123"/>
  <c r="D19" i="123"/>
  <c r="D18" i="123"/>
  <c r="D17" i="123"/>
  <c r="D16" i="123"/>
  <c r="D15" i="123"/>
  <c r="D14" i="123"/>
  <c r="D13" i="123"/>
  <c r="D12" i="123"/>
  <c r="I11" i="123"/>
  <c r="J11" i="123"/>
  <c r="K11" i="123"/>
  <c r="L11" i="123"/>
  <c r="F11" i="123"/>
  <c r="G11" i="123"/>
  <c r="AD34" i="45"/>
  <c r="C21" i="123"/>
  <c r="AC34" i="45"/>
  <c r="B21" i="123"/>
  <c r="AJ24" i="45"/>
  <c r="AK24" i="45"/>
  <c r="AL24" i="45"/>
  <c r="AM24" i="45"/>
  <c r="AN24" i="45"/>
  <c r="AO24" i="45"/>
  <c r="AP24" i="45"/>
  <c r="AQ24" i="45"/>
  <c r="AR24" i="45"/>
  <c r="AS24" i="45"/>
  <c r="AT24" i="45"/>
  <c r="AU24" i="45"/>
  <c r="AV24" i="45"/>
  <c r="AW24" i="45"/>
  <c r="AX24" i="45"/>
  <c r="AY24" i="45"/>
  <c r="AZ24" i="45"/>
  <c r="AG24" i="45"/>
  <c r="AH24" i="45"/>
  <c r="K30" i="123"/>
  <c r="G32" i="123"/>
  <c r="C51" i="45"/>
  <c r="C66" i="45"/>
  <c r="B51" i="45"/>
  <c r="B66" i="45"/>
  <c r="AG41" i="45"/>
  <c r="AH41" i="45"/>
  <c r="F41" i="45"/>
  <c r="G41" i="45"/>
  <c r="H41" i="45"/>
  <c r="I41" i="45"/>
  <c r="F24" i="45"/>
  <c r="AD51" i="45"/>
  <c r="AC51" i="45"/>
  <c r="AJ41" i="45"/>
  <c r="AK41" i="45"/>
  <c r="AL41" i="45"/>
  <c r="AM41" i="45"/>
  <c r="AN41" i="45"/>
  <c r="AO41" i="45"/>
  <c r="AP41" i="45"/>
  <c r="AQ41" i="45"/>
  <c r="AR41" i="45"/>
  <c r="AS41" i="45"/>
  <c r="AT41" i="45"/>
  <c r="AU41" i="45"/>
  <c r="AV41" i="45"/>
  <c r="AW41" i="45"/>
  <c r="AX41" i="45"/>
  <c r="AY41" i="45"/>
  <c r="AZ41" i="45"/>
  <c r="J312" i="92"/>
  <c r="K312" i="92"/>
  <c r="L312" i="92"/>
  <c r="M312" i="92"/>
  <c r="N312" i="92"/>
  <c r="O312" i="92"/>
  <c r="P312" i="92"/>
  <c r="Q312" i="92"/>
  <c r="R312" i="92"/>
  <c r="S312" i="92"/>
  <c r="T312" i="92"/>
  <c r="U312" i="92"/>
  <c r="I34" i="131"/>
  <c r="L27" i="131"/>
  <c r="K27" i="131"/>
  <c r="J27" i="131"/>
  <c r="I27" i="131"/>
  <c r="M20" i="131"/>
  <c r="L20" i="131"/>
  <c r="K20" i="131"/>
  <c r="J20" i="131"/>
  <c r="I20" i="131"/>
  <c r="H20" i="131"/>
  <c r="G20" i="131"/>
  <c r="M13" i="131"/>
  <c r="L13" i="131"/>
  <c r="J13" i="131"/>
  <c r="I13" i="131"/>
  <c r="M6" i="131"/>
  <c r="L6" i="131"/>
  <c r="K6" i="131"/>
  <c r="J6" i="131"/>
  <c r="F6" i="131"/>
  <c r="M34" i="131"/>
  <c r="K34" i="131"/>
  <c r="J34" i="131"/>
  <c r="H34" i="131"/>
  <c r="G34" i="131"/>
  <c r="F34" i="131"/>
  <c r="E34" i="131"/>
  <c r="D34" i="131"/>
  <c r="F20" i="131"/>
  <c r="E20" i="131"/>
  <c r="D20" i="131"/>
  <c r="I6" i="131"/>
  <c r="G6" i="131"/>
  <c r="E6" i="131"/>
  <c r="D6" i="131"/>
  <c r="O32" i="118"/>
  <c r="M32" i="118"/>
  <c r="L32" i="118"/>
  <c r="K32" i="118"/>
  <c r="J32" i="118"/>
  <c r="I32" i="118"/>
  <c r="H32" i="118"/>
  <c r="G32" i="118"/>
  <c r="F32" i="118"/>
  <c r="F25" i="118"/>
  <c r="G25" i="118"/>
  <c r="H25" i="118"/>
  <c r="I25" i="118"/>
  <c r="J25" i="118"/>
  <c r="K25" i="118"/>
  <c r="L25" i="118"/>
  <c r="M25" i="118"/>
  <c r="N25" i="118"/>
  <c r="G17" i="118"/>
  <c r="F17" i="118"/>
  <c r="F8" i="118"/>
  <c r="G8" i="118"/>
  <c r="H8" i="118"/>
  <c r="I8" i="118"/>
  <c r="J8" i="118"/>
  <c r="K8" i="118"/>
  <c r="K9" i="118"/>
  <c r="B48" i="45"/>
  <c r="B63" i="45"/>
  <c r="B31" i="45"/>
  <c r="AC48" i="45"/>
  <c r="B30" i="45"/>
  <c r="AC47" i="45"/>
  <c r="B29" i="45"/>
  <c r="B28" i="45"/>
  <c r="B27" i="45"/>
  <c r="B26" i="45"/>
  <c r="AC26" i="45"/>
  <c r="B13" i="123"/>
  <c r="B47" i="45"/>
  <c r="B62" i="45"/>
  <c r="B46" i="45"/>
  <c r="B45" i="45"/>
  <c r="B60" i="45"/>
  <c r="B44" i="45"/>
  <c r="B59" i="45"/>
  <c r="B43" i="45"/>
  <c r="B58" i="45"/>
  <c r="AC45" i="45"/>
  <c r="AC28" i="45"/>
  <c r="B15" i="123"/>
  <c r="D43" i="45"/>
  <c r="D44" i="45"/>
  <c r="D45" i="45"/>
  <c r="D46" i="45"/>
  <c r="D47" i="45"/>
  <c r="J41" i="45"/>
  <c r="K41" i="45"/>
  <c r="L41" i="45"/>
  <c r="M41" i="45"/>
  <c r="N41" i="45"/>
  <c r="O41" i="45"/>
  <c r="P41" i="45"/>
  <c r="Q41" i="45"/>
  <c r="R41" i="45"/>
  <c r="S41" i="45"/>
  <c r="T41" i="45"/>
  <c r="U41" i="45"/>
  <c r="V41" i="45"/>
  <c r="W41" i="45"/>
  <c r="X41" i="45"/>
  <c r="Y41" i="45"/>
  <c r="B61" i="45"/>
  <c r="B36" i="45"/>
  <c r="AC53" i="45"/>
  <c r="B35" i="45"/>
  <c r="B52" i="45"/>
  <c r="B67" i="45"/>
  <c r="B33" i="45"/>
  <c r="AC50" i="45"/>
  <c r="B32" i="45"/>
  <c r="AC32" i="45"/>
  <c r="B19" i="123"/>
  <c r="B25" i="45"/>
  <c r="AC42" i="45"/>
  <c r="C16" i="45"/>
  <c r="C26" i="45"/>
  <c r="C21" i="45"/>
  <c r="C31" i="45"/>
  <c r="C20" i="45"/>
  <c r="C30" i="45"/>
  <c r="C19" i="45"/>
  <c r="C29" i="45"/>
  <c r="C18" i="45"/>
  <c r="C28" i="45"/>
  <c r="C17" i="45"/>
  <c r="C27" i="45"/>
  <c r="D16" i="45"/>
  <c r="D26" i="45"/>
  <c r="D8" i="45"/>
  <c r="D25" i="45"/>
  <c r="C12" i="45"/>
  <c r="C36" i="45"/>
  <c r="AD36" i="45"/>
  <c r="C23" i="123"/>
  <c r="C11" i="45"/>
  <c r="C10" i="45"/>
  <c r="C33" i="45"/>
  <c r="C9" i="45"/>
  <c r="C32" i="45"/>
  <c r="C8" i="45"/>
  <c r="C11" i="118"/>
  <c r="C28" i="118"/>
  <c r="C32" i="118"/>
  <c r="L32" i="131"/>
  <c r="J32" i="131"/>
  <c r="H32" i="131"/>
  <c r="J18" i="131"/>
  <c r="L11" i="131"/>
  <c r="I11" i="131"/>
  <c r="H11" i="131"/>
  <c r="E4" i="131"/>
  <c r="J33" i="131"/>
  <c r="I33" i="131"/>
  <c r="H26" i="131"/>
  <c r="D19" i="131"/>
  <c r="K12" i="131"/>
  <c r="M5" i="131"/>
  <c r="H5" i="131"/>
  <c r="K21" i="131"/>
  <c r="G21" i="131"/>
  <c r="F14" i="131"/>
  <c r="H7" i="131"/>
  <c r="J109" i="92"/>
  <c r="K109" i="92"/>
  <c r="L109" i="92"/>
  <c r="M109" i="92"/>
  <c r="N109" i="92"/>
  <c r="O109" i="92"/>
  <c r="P109" i="92"/>
  <c r="Q109" i="92"/>
  <c r="R109" i="92"/>
  <c r="S109" i="92"/>
  <c r="T109" i="92"/>
  <c r="U109" i="92"/>
  <c r="J285" i="92"/>
  <c r="K285" i="92"/>
  <c r="L285" i="92"/>
  <c r="M285" i="92"/>
  <c r="N285" i="92"/>
  <c r="O285" i="92"/>
  <c r="P285" i="92"/>
  <c r="Q285" i="92"/>
  <c r="R285" i="92"/>
  <c r="S285" i="92"/>
  <c r="T285" i="92"/>
  <c r="U285" i="92"/>
  <c r="J160" i="92"/>
  <c r="K160" i="92"/>
  <c r="L160" i="92"/>
  <c r="M160" i="92"/>
  <c r="N160" i="92"/>
  <c r="O160" i="92"/>
  <c r="P160" i="92"/>
  <c r="Q160" i="92"/>
  <c r="R160" i="92"/>
  <c r="S160" i="92"/>
  <c r="T160" i="92"/>
  <c r="U160" i="92"/>
  <c r="M26" i="131"/>
  <c r="F19" i="131"/>
  <c r="L26" i="131"/>
  <c r="H33" i="131"/>
  <c r="M19" i="131"/>
  <c r="F12" i="131"/>
  <c r="L33" i="131"/>
  <c r="C53" i="45"/>
  <c r="C68" i="45"/>
  <c r="D26" i="131"/>
  <c r="J12" i="131"/>
  <c r="F26" i="131"/>
  <c r="M14" i="131"/>
  <c r="E19" i="131"/>
  <c r="E7" i="131"/>
  <c r="K7" i="131"/>
  <c r="D14" i="131"/>
  <c r="L28" i="131"/>
  <c r="K35" i="131"/>
  <c r="I26" i="131"/>
  <c r="J26" i="131"/>
  <c r="E28" i="131"/>
  <c r="I28" i="131"/>
  <c r="D21" i="131"/>
  <c r="L19" i="131"/>
  <c r="F33" i="131"/>
  <c r="I19" i="131"/>
  <c r="J5" i="131"/>
  <c r="M11" i="131"/>
  <c r="E5" i="131"/>
  <c r="I5" i="131"/>
  <c r="G19" i="131"/>
  <c r="K19" i="131"/>
  <c r="E33" i="131"/>
  <c r="M33" i="131"/>
  <c r="E25" i="131"/>
  <c r="I25" i="131"/>
  <c r="M25" i="131"/>
  <c r="G18" i="131"/>
  <c r="K18" i="131"/>
  <c r="F25" i="131"/>
  <c r="J25" i="131"/>
  <c r="I32" i="131"/>
  <c r="M32" i="131"/>
  <c r="D18" i="131"/>
  <c r="H18" i="131"/>
  <c r="L18" i="131"/>
  <c r="G25" i="131"/>
  <c r="K25" i="131"/>
  <c r="E18" i="131"/>
  <c r="I18" i="131"/>
  <c r="D25" i="131"/>
  <c r="H25" i="131"/>
  <c r="L25" i="131"/>
  <c r="G32" i="131"/>
  <c r="K32" i="131"/>
  <c r="H4" i="131"/>
  <c r="L4" i="131"/>
  <c r="K11" i="131"/>
  <c r="M4" i="131"/>
  <c r="F4" i="131"/>
  <c r="J4" i="131"/>
  <c r="G4" i="131"/>
  <c r="K4" i="131"/>
  <c r="J11" i="131"/>
  <c r="J260" i="92"/>
  <c r="K260" i="92"/>
  <c r="L260" i="92"/>
  <c r="M260" i="92"/>
  <c r="N260" i="92"/>
  <c r="O260" i="92"/>
  <c r="P260" i="92"/>
  <c r="Q260" i="92"/>
  <c r="R260" i="92"/>
  <c r="S260" i="92"/>
  <c r="T260" i="92"/>
  <c r="U260" i="92"/>
  <c r="J235" i="92"/>
  <c r="K235" i="92"/>
  <c r="L235" i="92"/>
  <c r="M235" i="92"/>
  <c r="N235" i="92"/>
  <c r="O235" i="92"/>
  <c r="P235" i="92"/>
  <c r="Q235" i="92"/>
  <c r="R235" i="92"/>
  <c r="S235" i="92"/>
  <c r="T235" i="92"/>
  <c r="U235" i="92"/>
  <c r="J210" i="92"/>
  <c r="K210" i="92"/>
  <c r="L210" i="92"/>
  <c r="M210" i="92"/>
  <c r="N210" i="92"/>
  <c r="O210" i="92"/>
  <c r="P210" i="92"/>
  <c r="Q210" i="92"/>
  <c r="R210" i="92"/>
  <c r="S210" i="92"/>
  <c r="T210" i="92"/>
  <c r="U210" i="92"/>
  <c r="J185" i="92"/>
  <c r="K185" i="92"/>
  <c r="L185" i="92"/>
  <c r="M185" i="92"/>
  <c r="N185" i="92"/>
  <c r="O185" i="92"/>
  <c r="P185" i="92"/>
  <c r="Q185" i="92"/>
  <c r="R185" i="92"/>
  <c r="S185" i="92"/>
  <c r="T185" i="92"/>
  <c r="U185" i="92"/>
  <c r="J134" i="92"/>
  <c r="K134" i="92"/>
  <c r="L134" i="92"/>
  <c r="M134" i="92"/>
  <c r="N134" i="92"/>
  <c r="O134" i="92"/>
  <c r="P134" i="92"/>
  <c r="Q134" i="92"/>
  <c r="R134" i="92"/>
  <c r="S134" i="92"/>
  <c r="T134" i="92"/>
  <c r="U134" i="92"/>
  <c r="J84" i="92"/>
  <c r="K84" i="92"/>
  <c r="L84" i="92"/>
  <c r="M84" i="92"/>
  <c r="N84" i="92"/>
  <c r="O84" i="92"/>
  <c r="P84" i="92"/>
  <c r="Q84" i="92"/>
  <c r="R84" i="92"/>
  <c r="S84" i="92"/>
  <c r="T84" i="92"/>
  <c r="U84" i="92"/>
  <c r="J59" i="92"/>
  <c r="K59" i="92"/>
  <c r="L59" i="92"/>
  <c r="M59" i="92"/>
  <c r="N59" i="92"/>
  <c r="O59" i="92"/>
  <c r="P59" i="92"/>
  <c r="Q59" i="92"/>
  <c r="R59" i="92"/>
  <c r="S59" i="92"/>
  <c r="T59" i="92"/>
  <c r="U59" i="92"/>
  <c r="J34" i="92"/>
  <c r="K34" i="92"/>
  <c r="L34" i="92"/>
  <c r="M34" i="92"/>
  <c r="N34" i="92"/>
  <c r="O34" i="92"/>
  <c r="P34" i="92"/>
  <c r="Q34" i="92"/>
  <c r="R34" i="92"/>
  <c r="S34" i="92"/>
  <c r="T34" i="92"/>
  <c r="U34" i="92"/>
  <c r="J7" i="92"/>
  <c r="K7" i="92"/>
  <c r="L7" i="92"/>
  <c r="M7" i="92"/>
  <c r="N7" i="92"/>
  <c r="O7" i="92"/>
  <c r="P7" i="92"/>
  <c r="Q7" i="92"/>
  <c r="R7" i="92"/>
  <c r="S7" i="92"/>
  <c r="T7" i="92"/>
  <c r="U7" i="92"/>
  <c r="J2" i="92"/>
  <c r="K2" i="92"/>
  <c r="L2" i="92"/>
  <c r="M2" i="92"/>
  <c r="N2" i="92"/>
  <c r="O2" i="92"/>
  <c r="P2" i="92"/>
  <c r="Q2" i="92"/>
  <c r="R2" i="92"/>
  <c r="S2" i="92"/>
  <c r="T2" i="92"/>
  <c r="U2" i="92"/>
  <c r="C12" i="118"/>
  <c r="C29" i="118"/>
  <c r="C33" i="118"/>
  <c r="D32" i="131"/>
  <c r="F5" i="131"/>
  <c r="H19" i="131"/>
  <c r="K14" i="131"/>
  <c r="M28" i="131"/>
  <c r="I35" i="131"/>
  <c r="E14" i="131"/>
  <c r="D4" i="131"/>
  <c r="I7" i="131"/>
  <c r="F28" i="131"/>
  <c r="E26" i="131"/>
  <c r="G12" i="131"/>
  <c r="J7" i="131"/>
  <c r="E32" i="131"/>
  <c r="H14" i="131"/>
  <c r="E11" i="131"/>
  <c r="L30" i="123"/>
  <c r="M29" i="123"/>
  <c r="D11" i="131"/>
  <c r="K16" i="118"/>
  <c r="D9" i="45"/>
  <c r="D10" i="45"/>
  <c r="D33" i="45"/>
  <c r="D34" i="45"/>
  <c r="D17" i="45"/>
  <c r="D18" i="45"/>
  <c r="D28" i="45"/>
  <c r="AD53" i="45"/>
  <c r="B49" i="45"/>
  <c r="B64" i="45"/>
  <c r="AC31" i="45"/>
  <c r="B18" i="123"/>
  <c r="C13" i="118"/>
  <c r="C17" i="118"/>
  <c r="C35" i="45"/>
  <c r="AD49" i="45"/>
  <c r="AD32" i="45"/>
  <c r="C19" i="123"/>
  <c r="C49" i="45"/>
  <c r="C64" i="45"/>
  <c r="AD30" i="45"/>
  <c r="C17" i="123"/>
  <c r="C47" i="45"/>
  <c r="C62" i="45"/>
  <c r="D27" i="45"/>
  <c r="AD52" i="45"/>
  <c r="H6" i="131"/>
  <c r="J21" i="131"/>
  <c r="K28" i="131"/>
  <c r="F35" i="131"/>
  <c r="D32" i="45"/>
  <c r="D5" i="131"/>
  <c r="L5" i="131"/>
  <c r="E12" i="131"/>
  <c r="I12" i="131"/>
  <c r="M12" i="131"/>
  <c r="J19" i="131"/>
  <c r="G26" i="131"/>
  <c r="K26" i="131"/>
  <c r="D33" i="131"/>
  <c r="I4" i="131"/>
  <c r="M21" i="131"/>
  <c r="AC27" i="45"/>
  <c r="B14" i="123"/>
  <c r="AC44" i="45"/>
  <c r="AC25" i="45"/>
  <c r="B12" i="123"/>
  <c r="B42" i="45"/>
  <c r="B57" i="45"/>
  <c r="M27" i="131"/>
  <c r="AC49" i="45"/>
  <c r="O25" i="118"/>
  <c r="N26" i="118"/>
  <c r="G30" i="123"/>
  <c r="H29" i="123"/>
  <c r="L8" i="118"/>
  <c r="M8" i="118"/>
  <c r="M9" i="118"/>
  <c r="M16" i="118"/>
  <c r="F30" i="123"/>
  <c r="O70" i="118"/>
  <c r="O72" i="118"/>
  <c r="AG34" i="45"/>
  <c r="J32" i="123"/>
  <c r="K32" i="123"/>
  <c r="L32" i="123"/>
  <c r="M32" i="123"/>
  <c r="N32" i="123"/>
  <c r="O32" i="123"/>
  <c r="P32" i="123"/>
  <c r="Q32" i="123"/>
  <c r="R32" i="123"/>
  <c r="S32" i="123"/>
  <c r="T32" i="123"/>
  <c r="L70" i="118"/>
  <c r="G70" i="118"/>
  <c r="M70" i="118"/>
  <c r="H71" i="118"/>
  <c r="G7" i="131"/>
  <c r="H21" i="131"/>
  <c r="M7" i="131"/>
  <c r="J14" i="131"/>
  <c r="J35" i="131"/>
  <c r="M35" i="131"/>
  <c r="G14" i="131"/>
  <c r="F21" i="131"/>
  <c r="I14" i="131"/>
  <c r="G28" i="131"/>
  <c r="J28" i="131"/>
  <c r="L21" i="131"/>
  <c r="H35" i="131"/>
  <c r="G35" i="131"/>
  <c r="I21" i="131"/>
  <c r="D28" i="131"/>
  <c r="C44" i="45"/>
  <c r="C59" i="45"/>
  <c r="AD27" i="45"/>
  <c r="C14" i="123"/>
  <c r="AD44" i="45"/>
  <c r="AD31" i="45"/>
  <c r="C18" i="123"/>
  <c r="C48" i="45"/>
  <c r="C63" i="45"/>
  <c r="AD48" i="45"/>
  <c r="C50" i="45"/>
  <c r="C65" i="45"/>
  <c r="AD50" i="45"/>
  <c r="AD33" i="45"/>
  <c r="C20" i="123"/>
  <c r="AD29" i="45"/>
  <c r="C16" i="123"/>
  <c r="C46" i="45"/>
  <c r="C61" i="45"/>
  <c r="AD46" i="45"/>
  <c r="C25" i="45"/>
  <c r="AD47" i="45"/>
  <c r="B50" i="45"/>
  <c r="B65" i="45"/>
  <c r="AC33" i="45"/>
  <c r="B20" i="123"/>
  <c r="AC36" i="45"/>
  <c r="B23" i="123"/>
  <c r="AC43" i="45"/>
  <c r="B53" i="45"/>
  <c r="B68" i="45"/>
  <c r="AC30" i="45"/>
  <c r="B17" i="123"/>
  <c r="C15" i="118"/>
  <c r="H70" i="118"/>
  <c r="G71" i="118"/>
  <c r="P70" i="118"/>
  <c r="P71" i="118"/>
  <c r="C16" i="118"/>
  <c r="E70" i="118"/>
  <c r="O71" i="118"/>
  <c r="N70" i="118"/>
  <c r="K71" i="118"/>
  <c r="R70" i="118"/>
  <c r="R71" i="118"/>
  <c r="N71" i="118"/>
  <c r="K70" i="118"/>
  <c r="Q70" i="118"/>
  <c r="Q71" i="118"/>
  <c r="M71" i="118"/>
  <c r="L35" i="131"/>
  <c r="G5" i="131"/>
  <c r="K5" i="131"/>
  <c r="D12" i="131"/>
  <c r="H12" i="131"/>
  <c r="L12" i="131"/>
  <c r="G33" i="131"/>
  <c r="K33" i="131"/>
  <c r="L14" i="131"/>
  <c r="F18" i="131"/>
  <c r="M18" i="131"/>
  <c r="F32" i="131"/>
  <c r="AD26" i="45"/>
  <c r="C13" i="123"/>
  <c r="C43" i="45"/>
  <c r="C58" i="45"/>
  <c r="AD43" i="45"/>
  <c r="H28" i="131"/>
  <c r="G11" i="131"/>
  <c r="L7" i="131"/>
  <c r="AD28" i="45"/>
  <c r="C15" i="123"/>
  <c r="C45" i="45"/>
  <c r="C60" i="45"/>
  <c r="AD45" i="45"/>
  <c r="D49" i="45"/>
  <c r="D50" i="45"/>
  <c r="D48" i="45"/>
  <c r="AC35" i="45"/>
  <c r="B22" i="123"/>
  <c r="AC52" i="45"/>
  <c r="AC46" i="45"/>
  <c r="AC29" i="45"/>
  <c r="B16" i="123"/>
  <c r="K13" i="131"/>
  <c r="L34" i="131"/>
  <c r="G24" i="45"/>
  <c r="Q29" i="123"/>
  <c r="P30" i="123"/>
  <c r="J72" i="118"/>
  <c r="J71" i="118"/>
  <c r="J70" i="118"/>
  <c r="S72" i="118"/>
  <c r="S70" i="118"/>
  <c r="F71" i="118"/>
  <c r="F72" i="118"/>
  <c r="I72" i="118"/>
  <c r="I70" i="118"/>
  <c r="D19" i="45"/>
  <c r="E21" i="131"/>
  <c r="D7" i="131"/>
  <c r="F11" i="131"/>
  <c r="L9" i="118"/>
  <c r="L16" i="118"/>
  <c r="M30" i="123"/>
  <c r="N29" i="123"/>
  <c r="F7" i="131"/>
  <c r="E35" i="131"/>
  <c r="D35" i="131"/>
  <c r="N29" i="118"/>
  <c r="D11" i="45"/>
  <c r="C30" i="118"/>
  <c r="C34" i="118"/>
  <c r="AD35" i="45"/>
  <c r="C22" i="123"/>
  <c r="C52" i="45"/>
  <c r="C67" i="45"/>
  <c r="H30" i="123"/>
  <c r="I29" i="123"/>
  <c r="N8" i="118"/>
  <c r="N9" i="118"/>
  <c r="N16" i="118"/>
  <c r="D35" i="45"/>
  <c r="D12" i="45"/>
  <c r="D36" i="45"/>
  <c r="AD25" i="45"/>
  <c r="C12" i="123"/>
  <c r="AD42" i="45"/>
  <c r="C42" i="45"/>
  <c r="C57" i="45"/>
  <c r="H24" i="45"/>
  <c r="D52" i="45"/>
  <c r="D53" i="45"/>
  <c r="D51" i="45"/>
  <c r="G34" i="118"/>
  <c r="O15" i="131"/>
  <c r="O36" i="131"/>
  <c r="R29" i="123"/>
  <c r="Q30" i="123"/>
  <c r="D20" i="45"/>
  <c r="D29" i="45"/>
  <c r="N30" i="123"/>
  <c r="O30" i="123"/>
  <c r="O8" i="118"/>
  <c r="O9" i="118"/>
  <c r="J30" i="123"/>
  <c r="I30" i="123"/>
  <c r="O8" i="131"/>
  <c r="O29" i="131"/>
  <c r="P36" i="131"/>
  <c r="O22" i="131"/>
  <c r="AI30" i="45"/>
  <c r="H17" i="123"/>
  <c r="AL29" i="45"/>
  <c r="K16" i="123"/>
  <c r="AK30" i="45"/>
  <c r="J17" i="123"/>
  <c r="AG30" i="45"/>
  <c r="F17" i="123"/>
  <c r="AH29" i="45"/>
  <c r="G16" i="123"/>
  <c r="AJ29" i="45"/>
  <c r="I16" i="123"/>
  <c r="H34" i="118"/>
  <c r="AH30" i="45"/>
  <c r="G17" i="123"/>
  <c r="R30" i="123"/>
  <c r="S29" i="123"/>
  <c r="AH32" i="45"/>
  <c r="G19" i="123"/>
  <c r="I24" i="45"/>
  <c r="AJ30" i="45"/>
  <c r="I17" i="123"/>
  <c r="AL30" i="45"/>
  <c r="K17" i="123"/>
  <c r="AI29" i="45"/>
  <c r="H16" i="123"/>
  <c r="AK29" i="45"/>
  <c r="J16" i="123"/>
  <c r="P15" i="131"/>
  <c r="AG29" i="45"/>
  <c r="F16" i="123"/>
  <c r="AI32" i="45"/>
  <c r="H19" i="123"/>
  <c r="D21" i="45"/>
  <c r="D31" i="45"/>
  <c r="D30" i="45"/>
  <c r="O15" i="118"/>
  <c r="O16" i="118"/>
  <c r="O17" i="118"/>
  <c r="J24" i="45"/>
  <c r="P29" i="131"/>
  <c r="Q36" i="131"/>
  <c r="P22" i="131"/>
  <c r="Q15" i="131"/>
  <c r="S30" i="123"/>
  <c r="T30" i="123"/>
  <c r="I34" i="118"/>
  <c r="AJ31" i="45"/>
  <c r="I18" i="123"/>
  <c r="J34" i="118"/>
  <c r="AM28" i="45"/>
  <c r="L15" i="123"/>
  <c r="P8" i="131"/>
  <c r="AH31" i="45"/>
  <c r="G18" i="123"/>
  <c r="K24" i="45"/>
  <c r="AJ32" i="45"/>
  <c r="I19" i="123"/>
  <c r="AI31" i="45"/>
  <c r="H18" i="123"/>
  <c r="L24" i="45"/>
  <c r="AK31" i="45"/>
  <c r="J18" i="123"/>
  <c r="Q8" i="131"/>
  <c r="Q29" i="131"/>
  <c r="AL31" i="45"/>
  <c r="K18" i="123"/>
  <c r="AM27" i="45"/>
  <c r="L14" i="123"/>
  <c r="AG31" i="45"/>
  <c r="F18" i="123"/>
  <c r="R36" i="131"/>
  <c r="AO36" i="45"/>
  <c r="Q22" i="131"/>
  <c r="R15" i="131"/>
  <c r="K34" i="118"/>
  <c r="AK32" i="45"/>
  <c r="J19" i="123"/>
  <c r="R29" i="131"/>
  <c r="L34" i="118"/>
  <c r="AK28" i="45"/>
  <c r="J15" i="123"/>
  <c r="R22" i="131"/>
  <c r="M24" i="45"/>
  <c r="AP36" i="45"/>
  <c r="AL28" i="45"/>
  <c r="K15" i="123"/>
  <c r="S15" i="131"/>
  <c r="AL27" i="45"/>
  <c r="K14" i="123"/>
  <c r="E63" i="45"/>
  <c r="AM31" i="45"/>
  <c r="L18" i="123"/>
  <c r="R8" i="131"/>
  <c r="S36" i="131"/>
  <c r="N26" i="131"/>
  <c r="N5" i="131"/>
  <c r="N33" i="131"/>
  <c r="N19" i="131"/>
  <c r="N12" i="131"/>
  <c r="AG32" i="45"/>
  <c r="F19" i="123"/>
  <c r="AL32" i="45"/>
  <c r="K19" i="123"/>
  <c r="AQ36" i="45"/>
  <c r="S29" i="131"/>
  <c r="N24" i="45"/>
  <c r="S8" i="131"/>
  <c r="M34" i="118"/>
  <c r="AJ28" i="45"/>
  <c r="I15" i="123"/>
  <c r="AK27" i="45"/>
  <c r="J14" i="123"/>
  <c r="AJ27" i="45"/>
  <c r="I14" i="123"/>
  <c r="T36" i="131"/>
  <c r="S22" i="131"/>
  <c r="AM32" i="45"/>
  <c r="L19" i="123"/>
  <c r="E64" i="45"/>
  <c r="T15" i="131"/>
  <c r="N34" i="118"/>
  <c r="P19" i="123"/>
  <c r="R19" i="123"/>
  <c r="T8" i="131"/>
  <c r="O24" i="45"/>
  <c r="T22" i="131"/>
  <c r="T29" i="131"/>
  <c r="AR36" i="45"/>
  <c r="V36" i="131"/>
  <c r="U15" i="131"/>
  <c r="E59" i="45"/>
  <c r="AI28" i="45"/>
  <c r="H15" i="123"/>
  <c r="E60" i="45"/>
  <c r="U36" i="131"/>
  <c r="V15" i="131"/>
  <c r="N30" i="118"/>
  <c r="N32" i="118"/>
  <c r="AS36" i="45"/>
  <c r="W15" i="131"/>
  <c r="U8" i="131"/>
  <c r="AH28" i="45"/>
  <c r="G15" i="123"/>
  <c r="Q19" i="123"/>
  <c r="W36" i="131"/>
  <c r="U29" i="131"/>
  <c r="V8" i="131"/>
  <c r="P24" i="45"/>
  <c r="O33" i="118"/>
  <c r="O34" i="118"/>
  <c r="AI27" i="45"/>
  <c r="H14" i="123"/>
  <c r="V29" i="131"/>
  <c r="V22" i="131"/>
  <c r="U22" i="131"/>
  <c r="N28" i="118"/>
  <c r="AJ25" i="45"/>
  <c r="I12" i="123"/>
  <c r="W29" i="131"/>
  <c r="W22" i="131"/>
  <c r="AT36" i="45"/>
  <c r="AG27" i="45"/>
  <c r="F14" i="123"/>
  <c r="Q24" i="45"/>
  <c r="AU36" i="45"/>
  <c r="X15" i="131"/>
  <c r="W8" i="131"/>
  <c r="AG28" i="45"/>
  <c r="F15" i="123"/>
  <c r="X36" i="131"/>
  <c r="AH27" i="45"/>
  <c r="G14" i="123"/>
  <c r="AI25" i="45"/>
  <c r="H12" i="123"/>
  <c r="AK25" i="45"/>
  <c r="J12" i="123"/>
  <c r="AJ26" i="45"/>
  <c r="I13" i="123"/>
  <c r="N15" i="131"/>
  <c r="AV36" i="45"/>
  <c r="N8" i="131"/>
  <c r="X8" i="131"/>
  <c r="R24" i="45"/>
  <c r="R14" i="123"/>
  <c r="P14" i="123"/>
  <c r="X22" i="131"/>
  <c r="N22" i="131"/>
  <c r="Y36" i="131"/>
  <c r="X29" i="131"/>
  <c r="N29" i="131"/>
  <c r="P15" i="123"/>
  <c r="R15" i="123"/>
  <c r="Y15" i="131"/>
  <c r="N36" i="131"/>
  <c r="AK26" i="45"/>
  <c r="J13" i="123"/>
  <c r="AI26" i="45"/>
  <c r="H13" i="123"/>
  <c r="Z36" i="131"/>
  <c r="N35" i="131"/>
  <c r="Z15" i="131"/>
  <c r="N28" i="131"/>
  <c r="Y8" i="131"/>
  <c r="N21" i="131"/>
  <c r="N14" i="131"/>
  <c r="Q15" i="123"/>
  <c r="Y22" i="131"/>
  <c r="AW36" i="45"/>
  <c r="S24" i="45"/>
  <c r="Y29" i="131"/>
  <c r="N7" i="131"/>
  <c r="Q14" i="123"/>
  <c r="M22" i="131"/>
  <c r="M15" i="131"/>
  <c r="M8" i="131"/>
  <c r="M36" i="131"/>
  <c r="M29" i="131"/>
  <c r="AH25" i="45"/>
  <c r="G12" i="123"/>
  <c r="T24" i="45"/>
  <c r="AX36" i="45"/>
  <c r="AM36" i="45"/>
  <c r="L23" i="123"/>
  <c r="AN36" i="45"/>
  <c r="AA15" i="131"/>
  <c r="Z8" i="131"/>
  <c r="Z22" i="131"/>
  <c r="Z29" i="131"/>
  <c r="AA36" i="131"/>
  <c r="L29" i="131"/>
  <c r="L8" i="131"/>
  <c r="L36" i="131"/>
  <c r="AL25" i="45"/>
  <c r="K12" i="123"/>
  <c r="AL26" i="45"/>
  <c r="K13" i="123"/>
  <c r="L15" i="131"/>
  <c r="L22" i="131"/>
  <c r="AG25" i="45"/>
  <c r="F12" i="123"/>
  <c r="AH26" i="45"/>
  <c r="G13" i="123"/>
  <c r="AA29" i="131"/>
  <c r="AA22" i="131"/>
  <c r="AY36" i="45"/>
  <c r="U24" i="45"/>
  <c r="AA8" i="131"/>
  <c r="K15" i="131"/>
  <c r="K8" i="131"/>
  <c r="K36" i="131"/>
  <c r="K29" i="131"/>
  <c r="K22" i="131"/>
  <c r="AG26" i="45"/>
  <c r="F13" i="123"/>
  <c r="AZ36" i="45"/>
  <c r="V24" i="45"/>
  <c r="AK36" i="45"/>
  <c r="J23" i="123"/>
  <c r="AL36" i="45"/>
  <c r="K23" i="123"/>
  <c r="J29" i="131"/>
  <c r="J36" i="131"/>
  <c r="J15" i="131"/>
  <c r="J8" i="131"/>
  <c r="J22" i="131"/>
  <c r="W24" i="45"/>
  <c r="I15" i="131"/>
  <c r="I29" i="131"/>
  <c r="I22" i="131"/>
  <c r="I36" i="131"/>
  <c r="I8" i="131"/>
  <c r="F68" i="45"/>
  <c r="E68" i="45"/>
  <c r="H29" i="131"/>
  <c r="AI36" i="45"/>
  <c r="H23" i="123"/>
  <c r="H15" i="131"/>
  <c r="X24" i="45"/>
  <c r="G15" i="131"/>
  <c r="G29" i="131"/>
  <c r="AJ36" i="45"/>
  <c r="I23" i="123"/>
  <c r="G22" i="131"/>
  <c r="H22" i="131"/>
  <c r="H8" i="131"/>
  <c r="H36" i="131"/>
  <c r="G36" i="131"/>
  <c r="AG35" i="45"/>
  <c r="F22" i="123"/>
  <c r="Y24" i="45"/>
  <c r="AH36" i="45"/>
  <c r="G23" i="123"/>
  <c r="G8" i="131"/>
  <c r="AG36" i="45"/>
  <c r="F23" i="123"/>
  <c r="G68" i="45"/>
  <c r="AH35" i="45"/>
  <c r="G22" i="123"/>
  <c r="R23" i="123"/>
  <c r="P23" i="123"/>
  <c r="Q23" i="123"/>
  <c r="AI35" i="45"/>
  <c r="H22" i="123"/>
  <c r="AJ35" i="45"/>
  <c r="I22" i="123"/>
  <c r="N32" i="131"/>
  <c r="N4" i="131"/>
  <c r="AQ29" i="45"/>
  <c r="AT29" i="45"/>
  <c r="AP29" i="45"/>
  <c r="N25" i="131"/>
  <c r="N11" i="131"/>
  <c r="AN29" i="45"/>
  <c r="AU29" i="45"/>
  <c r="F61" i="45"/>
  <c r="AO29" i="45"/>
  <c r="AS29" i="45"/>
  <c r="N18" i="131"/>
  <c r="AR29" i="45"/>
  <c r="AK35" i="45"/>
  <c r="J22" i="123"/>
  <c r="AU31" i="45"/>
  <c r="F63" i="45"/>
  <c r="AQ31" i="45"/>
  <c r="O25" i="131"/>
  <c r="O4" i="131"/>
  <c r="AN27" i="45"/>
  <c r="AN28" i="45"/>
  <c r="AM29" i="45"/>
  <c r="L16" i="123"/>
  <c r="E61" i="45"/>
  <c r="E57" i="45"/>
  <c r="AM25" i="45"/>
  <c r="L12" i="123"/>
  <c r="O32" i="131"/>
  <c r="AO31" i="45"/>
  <c r="AS31" i="45"/>
  <c r="O11" i="131"/>
  <c r="AN31" i="45"/>
  <c r="AP31" i="45"/>
  <c r="AT31" i="45"/>
  <c r="AR31" i="45"/>
  <c r="O18" i="131"/>
  <c r="O7" i="131"/>
  <c r="O28" i="131"/>
  <c r="O35" i="131"/>
  <c r="AL35" i="45"/>
  <c r="K22" i="123"/>
  <c r="O21" i="131"/>
  <c r="O14" i="131"/>
  <c r="AM26" i="45"/>
  <c r="L13" i="123"/>
  <c r="E58" i="45"/>
  <c r="P4" i="131"/>
  <c r="AO28" i="45"/>
  <c r="R16" i="123"/>
  <c r="P16" i="123"/>
  <c r="AV31" i="45"/>
  <c r="AN25" i="45"/>
  <c r="AN30" i="45"/>
  <c r="P18" i="131"/>
  <c r="AO27" i="45"/>
  <c r="R12" i="123"/>
  <c r="P12" i="123"/>
  <c r="E62" i="45"/>
  <c r="AM30" i="45"/>
  <c r="L17" i="123"/>
  <c r="P11" i="131"/>
  <c r="P32" i="131"/>
  <c r="P25" i="131"/>
  <c r="P14" i="131"/>
  <c r="P35" i="131"/>
  <c r="P7" i="131"/>
  <c r="P21" i="131"/>
  <c r="E67" i="45"/>
  <c r="AM35" i="45"/>
  <c r="L22" i="123"/>
  <c r="AN35" i="45"/>
  <c r="P28" i="131"/>
  <c r="Q16" i="123"/>
  <c r="Q12" i="123"/>
  <c r="Q25" i="131"/>
  <c r="Q32" i="131"/>
  <c r="P13" i="123"/>
  <c r="R13" i="123"/>
  <c r="AP27" i="45"/>
  <c r="AO25" i="45"/>
  <c r="AN26" i="45"/>
  <c r="AO30" i="45"/>
  <c r="Q4" i="131"/>
  <c r="AP28" i="45"/>
  <c r="Q11" i="131"/>
  <c r="R17" i="123"/>
  <c r="P17" i="123"/>
  <c r="AW31" i="45"/>
  <c r="Q18" i="131"/>
  <c r="Q14" i="131"/>
  <c r="Q28" i="131"/>
  <c r="P22" i="123"/>
  <c r="R22" i="123"/>
  <c r="AO35" i="45"/>
  <c r="Q35" i="131"/>
  <c r="Q21" i="131"/>
  <c r="Q7" i="131"/>
  <c r="Q17" i="123"/>
  <c r="Q13" i="123"/>
  <c r="R18" i="131"/>
  <c r="R4" i="131"/>
  <c r="AX31" i="45"/>
  <c r="AP25" i="45"/>
  <c r="AV29" i="45"/>
  <c r="AO26" i="45"/>
  <c r="AP30" i="45"/>
  <c r="AQ28" i="45"/>
  <c r="R32" i="131"/>
  <c r="AQ27" i="45"/>
  <c r="R25" i="131"/>
  <c r="R11" i="131"/>
  <c r="Q22" i="123"/>
  <c r="R7" i="131"/>
  <c r="R21" i="131"/>
  <c r="R14" i="131"/>
  <c r="AP35" i="45"/>
  <c r="R35" i="131"/>
  <c r="R28" i="131"/>
  <c r="S32" i="131"/>
  <c r="AQ30" i="45"/>
  <c r="S4" i="131"/>
  <c r="AQ25" i="45"/>
  <c r="S25" i="131"/>
  <c r="S11" i="131"/>
  <c r="AW29" i="45"/>
  <c r="AR27" i="45"/>
  <c r="AP26" i="45"/>
  <c r="S18" i="131"/>
  <c r="AR28" i="45"/>
  <c r="AY31" i="45"/>
  <c r="S35" i="131"/>
  <c r="AQ35" i="45"/>
  <c r="S14" i="131"/>
  <c r="S21" i="131"/>
  <c r="S28" i="131"/>
  <c r="S7" i="131"/>
  <c r="T18" i="131"/>
  <c r="AR25" i="45"/>
  <c r="AX29" i="45"/>
  <c r="T25" i="131"/>
  <c r="T4" i="131"/>
  <c r="AS28" i="45"/>
  <c r="AZ31" i="45"/>
  <c r="G63" i="45"/>
  <c r="AS27" i="45"/>
  <c r="T32" i="131"/>
  <c r="T11" i="131"/>
  <c r="AR30" i="45"/>
  <c r="AQ26" i="45"/>
  <c r="T21" i="131"/>
  <c r="T7" i="131"/>
  <c r="T28" i="131"/>
  <c r="T14" i="131"/>
  <c r="AR35" i="45"/>
  <c r="T35" i="131"/>
  <c r="AR26" i="45"/>
  <c r="U32" i="131"/>
  <c r="AT27" i="45"/>
  <c r="U4" i="131"/>
  <c r="U25" i="131"/>
  <c r="AS25" i="45"/>
  <c r="AT28" i="45"/>
  <c r="AS30" i="45"/>
  <c r="U18" i="131"/>
  <c r="U11" i="131"/>
  <c r="AY29" i="45"/>
  <c r="U14" i="131"/>
  <c r="AS35" i="45"/>
  <c r="U7" i="131"/>
  <c r="U21" i="131"/>
  <c r="U35" i="131"/>
  <c r="U28" i="131"/>
  <c r="V11" i="131"/>
  <c r="AS26" i="45"/>
  <c r="V4" i="131"/>
  <c r="F59" i="45"/>
  <c r="AU27" i="45"/>
  <c r="AT30" i="45"/>
  <c r="V25" i="131"/>
  <c r="V32" i="131"/>
  <c r="AU28" i="45"/>
  <c r="F60" i="45"/>
  <c r="AZ29" i="45"/>
  <c r="G61" i="45"/>
  <c r="V18" i="131"/>
  <c r="AT25" i="45"/>
  <c r="V21" i="131"/>
  <c r="V28" i="131"/>
  <c r="V35" i="131"/>
  <c r="V7" i="131"/>
  <c r="AT35" i="45"/>
  <c r="V14" i="131"/>
  <c r="AU30" i="45"/>
  <c r="F62" i="45"/>
  <c r="W18" i="131"/>
  <c r="W25" i="131"/>
  <c r="AV28" i="45"/>
  <c r="AV27" i="45"/>
  <c r="W11" i="131"/>
  <c r="AT26" i="45"/>
  <c r="W4" i="131"/>
  <c r="F57" i="45"/>
  <c r="AU25" i="45"/>
  <c r="W32" i="131"/>
  <c r="AU35" i="45"/>
  <c r="F67" i="45"/>
  <c r="W35" i="131"/>
  <c r="W14" i="131"/>
  <c r="W7" i="131"/>
  <c r="W21" i="131"/>
  <c r="W28" i="131"/>
  <c r="AW27" i="45"/>
  <c r="AU26" i="45"/>
  <c r="F58" i="45"/>
  <c r="X4" i="131"/>
  <c r="AV30" i="45"/>
  <c r="X25" i="131"/>
  <c r="X18" i="131"/>
  <c r="AW28" i="45"/>
  <c r="AV25" i="45"/>
  <c r="X11" i="131"/>
  <c r="X32" i="131"/>
  <c r="X7" i="131"/>
  <c r="X28" i="131"/>
  <c r="X35" i="131"/>
  <c r="X21" i="131"/>
  <c r="X14" i="131"/>
  <c r="AV35" i="45"/>
  <c r="Y32" i="131"/>
  <c r="Y11" i="131"/>
  <c r="AV26" i="45"/>
  <c r="AX28" i="45"/>
  <c r="AX27" i="45"/>
  <c r="AW30" i="45"/>
  <c r="Y4" i="131"/>
  <c r="AW25" i="45"/>
  <c r="Y18" i="131"/>
  <c r="Y25" i="131"/>
  <c r="AW35" i="45"/>
  <c r="Y35" i="131"/>
  <c r="Y21" i="131"/>
  <c r="Y14" i="131"/>
  <c r="Y28" i="131"/>
  <c r="Y7" i="131"/>
  <c r="AY28" i="45"/>
  <c r="AA25" i="131"/>
  <c r="Z25" i="131"/>
  <c r="AY27" i="45"/>
  <c r="AW26" i="45"/>
  <c r="Z4" i="131"/>
  <c r="AA4" i="131"/>
  <c r="AX25" i="45"/>
  <c r="AA18" i="131"/>
  <c r="Z18" i="131"/>
  <c r="AX30" i="45"/>
  <c r="Z11" i="131"/>
  <c r="AA11" i="131"/>
  <c r="Z32" i="131"/>
  <c r="AA32" i="131"/>
  <c r="Z21" i="131"/>
  <c r="AA21" i="131"/>
  <c r="Z14" i="131"/>
  <c r="AA14" i="131"/>
  <c r="AA35" i="131"/>
  <c r="Z35" i="131"/>
  <c r="Z7" i="131"/>
  <c r="Z28" i="131"/>
  <c r="AA28" i="131"/>
  <c r="AX35" i="45"/>
  <c r="AY30" i="45"/>
  <c r="AZ27" i="45"/>
  <c r="G59" i="45"/>
  <c r="AX26" i="45"/>
  <c r="AZ28" i="45"/>
  <c r="G60" i="45"/>
  <c r="AY25" i="45"/>
  <c r="AA7" i="131"/>
  <c r="AY35" i="45"/>
  <c r="AZ30" i="45"/>
  <c r="G62" i="45"/>
  <c r="AY26" i="45"/>
  <c r="G57" i="45"/>
  <c r="AZ25" i="45"/>
  <c r="G67" i="45"/>
  <c r="AZ35" i="45"/>
  <c r="AZ26" i="45"/>
  <c r="G58" i="45"/>
  <c r="O12" i="131"/>
  <c r="O19" i="131"/>
  <c r="O5" i="131"/>
  <c r="O33" i="131"/>
  <c r="O26" i="131"/>
  <c r="P26" i="131"/>
  <c r="P5" i="131"/>
  <c r="P19" i="131"/>
  <c r="P12" i="131"/>
  <c r="P33" i="131"/>
  <c r="Q19" i="131"/>
  <c r="Q5" i="131"/>
  <c r="Q12" i="131"/>
  <c r="AN32" i="45"/>
  <c r="Q26" i="131"/>
  <c r="Q33" i="131"/>
  <c r="R33" i="131"/>
  <c r="R5" i="131"/>
  <c r="R19" i="131"/>
  <c r="AO32" i="45"/>
  <c r="R26" i="131"/>
  <c r="R12" i="131"/>
  <c r="S5" i="131"/>
  <c r="S26" i="131"/>
  <c r="S33" i="131"/>
  <c r="S12" i="131"/>
  <c r="S19" i="131"/>
  <c r="AP32" i="45"/>
  <c r="T12" i="131"/>
  <c r="T5" i="131"/>
  <c r="AQ32" i="45"/>
  <c r="T26" i="131"/>
  <c r="T19" i="131"/>
  <c r="T33" i="131"/>
  <c r="U33" i="131"/>
  <c r="U5" i="131"/>
  <c r="U12" i="131"/>
  <c r="U26" i="131"/>
  <c r="AR32" i="45"/>
  <c r="U19" i="131"/>
  <c r="V26" i="131"/>
  <c r="V19" i="131"/>
  <c r="V12" i="131"/>
  <c r="V5" i="131"/>
  <c r="AS32" i="45"/>
  <c r="V33" i="131"/>
  <c r="W12" i="131"/>
  <c r="W19" i="131"/>
  <c r="W33" i="131"/>
  <c r="W5" i="131"/>
  <c r="AT32" i="45"/>
  <c r="W26" i="131"/>
  <c r="X26" i="131"/>
  <c r="X19" i="131"/>
  <c r="X5" i="131"/>
  <c r="AU32" i="45"/>
  <c r="F64" i="45"/>
  <c r="X12" i="131"/>
  <c r="X33" i="131"/>
  <c r="Y12" i="131"/>
  <c r="Y5" i="131"/>
  <c r="AV32" i="45"/>
  <c r="Y19" i="131"/>
  <c r="Y26" i="131"/>
  <c r="Y33" i="131"/>
  <c r="Z26" i="131"/>
  <c r="AA26" i="131"/>
  <c r="AW32" i="45"/>
  <c r="Z33" i="131"/>
  <c r="AA33" i="131"/>
  <c r="Z19" i="131"/>
  <c r="AA19" i="131"/>
  <c r="AA5" i="131"/>
  <c r="Z5" i="131"/>
  <c r="Z12" i="131"/>
  <c r="AA12" i="131"/>
  <c r="AX32" i="45"/>
  <c r="G64" i="45"/>
  <c r="AZ32" i="45"/>
  <c r="AY32" i="45"/>
  <c r="H27" i="131"/>
  <c r="H13" i="131"/>
  <c r="F27" i="131"/>
  <c r="G27" i="131"/>
  <c r="E27" i="131"/>
  <c r="G13" i="131"/>
  <c r="D27" i="131"/>
  <c r="F13" i="131"/>
  <c r="E13" i="131"/>
  <c r="N20" i="131"/>
  <c r="N13" i="131"/>
  <c r="N27" i="131"/>
  <c r="N6" i="131"/>
  <c r="N34" i="131"/>
  <c r="J49" i="45"/>
  <c r="J48" i="45"/>
  <c r="J38" i="45"/>
  <c r="J52" i="45"/>
  <c r="J44" i="45"/>
  <c r="J43" i="45"/>
  <c r="J50" i="45"/>
  <c r="J53" i="45"/>
  <c r="AK33" i="45"/>
  <c r="J20" i="123"/>
  <c r="J42" i="45"/>
  <c r="J46" i="45"/>
  <c r="J47" i="45"/>
  <c r="J45" i="45"/>
  <c r="I48" i="45"/>
  <c r="I46" i="45"/>
  <c r="I53" i="45"/>
  <c r="I45" i="45"/>
  <c r="I52" i="45"/>
  <c r="I47" i="45"/>
  <c r="I44" i="45"/>
  <c r="I38" i="45"/>
  <c r="I50" i="45"/>
  <c r="I43" i="45"/>
  <c r="I42" i="45"/>
  <c r="I49" i="45"/>
  <c r="K52" i="45"/>
  <c r="K44" i="45"/>
  <c r="K46" i="45"/>
  <c r="K42" i="45"/>
  <c r="K48" i="45"/>
  <c r="K45" i="45"/>
  <c r="K47" i="45"/>
  <c r="K53" i="45"/>
  <c r="AL33" i="45"/>
  <c r="K20" i="123"/>
  <c r="K50" i="45"/>
  <c r="K43" i="45"/>
  <c r="K49" i="45"/>
  <c r="K38" i="45"/>
  <c r="D13" i="131"/>
  <c r="AL38" i="45"/>
  <c r="O27" i="131"/>
  <c r="O20" i="131"/>
  <c r="O13" i="131"/>
  <c r="O6" i="131"/>
  <c r="O34" i="131"/>
  <c r="AK38" i="45"/>
  <c r="E53" i="45"/>
  <c r="E42" i="45"/>
  <c r="E51" i="45"/>
  <c r="E49" i="45"/>
  <c r="E50" i="45"/>
  <c r="E43" i="45"/>
  <c r="E46" i="45"/>
  <c r="E45" i="45"/>
  <c r="E38" i="45"/>
  <c r="E52" i="45"/>
  <c r="E47" i="45"/>
  <c r="E48" i="45"/>
  <c r="E44" i="45"/>
  <c r="AJ34" i="45"/>
  <c r="I21" i="123"/>
  <c r="L53" i="45"/>
  <c r="L48" i="45"/>
  <c r="L50" i="45"/>
  <c r="L42" i="45"/>
  <c r="L49" i="45"/>
  <c r="L45" i="45"/>
  <c r="AM33" i="45"/>
  <c r="L20" i="123"/>
  <c r="L38" i="45"/>
  <c r="L46" i="45"/>
  <c r="L52" i="45"/>
  <c r="L47" i="45"/>
  <c r="L44" i="45"/>
  <c r="E65" i="45"/>
  <c r="L43" i="45"/>
  <c r="J51" i="45"/>
  <c r="AK34" i="45"/>
  <c r="J21" i="123"/>
  <c r="G47" i="45"/>
  <c r="G44" i="45"/>
  <c r="G43" i="45"/>
  <c r="G38" i="45"/>
  <c r="G48" i="45"/>
  <c r="G50" i="45"/>
  <c r="G53" i="45"/>
  <c r="G52" i="45"/>
  <c r="G49" i="45"/>
  <c r="G45" i="45"/>
  <c r="G42" i="45"/>
  <c r="G46" i="45"/>
  <c r="AH33" i="45"/>
  <c r="G20" i="123"/>
  <c r="F53" i="45"/>
  <c r="F51" i="45"/>
  <c r="F50" i="45"/>
  <c r="F43" i="45"/>
  <c r="F42" i="45"/>
  <c r="F48" i="45"/>
  <c r="F47" i="45"/>
  <c r="F49" i="45"/>
  <c r="F44" i="45"/>
  <c r="F45" i="45"/>
  <c r="F46" i="45"/>
  <c r="F52" i="45"/>
  <c r="AG33" i="45"/>
  <c r="F20" i="123"/>
  <c r="F38" i="45"/>
  <c r="K51" i="45"/>
  <c r="AL34" i="45"/>
  <c r="K21" i="123"/>
  <c r="I51" i="45"/>
  <c r="H44" i="45"/>
  <c r="H50" i="45"/>
  <c r="H46" i="45"/>
  <c r="H45" i="45"/>
  <c r="H53" i="45"/>
  <c r="H49" i="45"/>
  <c r="H38" i="45"/>
  <c r="H47" i="45"/>
  <c r="H52" i="45"/>
  <c r="H42" i="45"/>
  <c r="H43" i="45"/>
  <c r="H48" i="45"/>
  <c r="AI33" i="45"/>
  <c r="H20" i="123"/>
  <c r="AJ33" i="45"/>
  <c r="I20" i="123"/>
  <c r="AG38" i="45"/>
  <c r="AI38" i="45"/>
  <c r="P27" i="131"/>
  <c r="P13" i="131"/>
  <c r="P20" i="131"/>
  <c r="P34" i="131"/>
  <c r="P6" i="131"/>
  <c r="AM38" i="45"/>
  <c r="AJ38" i="45"/>
  <c r="P20" i="123"/>
  <c r="R20" i="123"/>
  <c r="H51" i="45"/>
  <c r="AH38" i="45"/>
  <c r="M42" i="45"/>
  <c r="M47" i="45"/>
  <c r="M52" i="45"/>
  <c r="M53" i="45"/>
  <c r="M44" i="45"/>
  <c r="M49" i="45"/>
  <c r="AN33" i="45"/>
  <c r="M46" i="45"/>
  <c r="M48" i="45"/>
  <c r="M45" i="45"/>
  <c r="M50" i="45"/>
  <c r="M43" i="45"/>
  <c r="M38" i="45"/>
  <c r="Q6" i="131"/>
  <c r="Q20" i="131"/>
  <c r="Q13" i="131"/>
  <c r="Q34" i="131"/>
  <c r="Q27" i="131"/>
  <c r="Q20" i="123"/>
  <c r="N47" i="45"/>
  <c r="N46" i="45"/>
  <c r="N52" i="45"/>
  <c r="N49" i="45"/>
  <c r="N45" i="45"/>
  <c r="N42" i="45"/>
  <c r="N43" i="45"/>
  <c r="N48" i="45"/>
  <c r="AO33" i="45"/>
  <c r="N53" i="45"/>
  <c r="N44" i="45"/>
  <c r="N50" i="45"/>
  <c r="N38" i="45"/>
  <c r="E70" i="45"/>
  <c r="AN38" i="45"/>
  <c r="R6" i="131"/>
  <c r="R27" i="131"/>
  <c r="R20" i="131"/>
  <c r="R34" i="131"/>
  <c r="R13" i="131"/>
  <c r="O49" i="45"/>
  <c r="O52" i="45"/>
  <c r="O53" i="45"/>
  <c r="O46" i="45"/>
  <c r="O45" i="45"/>
  <c r="O47" i="45"/>
  <c r="O44" i="45"/>
  <c r="AP33" i="45"/>
  <c r="O43" i="45"/>
  <c r="O48" i="45"/>
  <c r="O42" i="45"/>
  <c r="O50" i="45"/>
  <c r="O38" i="45"/>
  <c r="AH34" i="45"/>
  <c r="G51" i="45"/>
  <c r="AI34" i="45"/>
  <c r="H21" i="123"/>
  <c r="E66" i="45"/>
  <c r="L51" i="45"/>
  <c r="AM34" i="45"/>
  <c r="L21" i="123"/>
  <c r="AO38" i="45"/>
  <c r="S27" i="131"/>
  <c r="S34" i="131"/>
  <c r="S6" i="131"/>
  <c r="S13" i="131"/>
  <c r="S20" i="131"/>
  <c r="N51" i="45"/>
  <c r="AP38" i="45"/>
  <c r="R21" i="123"/>
  <c r="P21" i="123"/>
  <c r="M51" i="45"/>
  <c r="AN34" i="45"/>
  <c r="AO34" i="45"/>
  <c r="AQ33" i="45"/>
  <c r="P47" i="45"/>
  <c r="P45" i="45"/>
  <c r="P44" i="45"/>
  <c r="P49" i="45"/>
  <c r="P48" i="45"/>
  <c r="P46" i="45"/>
  <c r="P43" i="45"/>
  <c r="P42" i="45"/>
  <c r="P53" i="45"/>
  <c r="P50" i="45"/>
  <c r="P38" i="45"/>
  <c r="P52" i="45"/>
  <c r="T20" i="131"/>
  <c r="T27" i="131"/>
  <c r="T34" i="131"/>
  <c r="T6" i="131"/>
  <c r="T13" i="131"/>
  <c r="Q21" i="123"/>
  <c r="AQ38" i="45"/>
  <c r="Q46" i="45"/>
  <c r="Q44" i="45"/>
  <c r="Q43" i="45"/>
  <c r="AR33" i="45"/>
  <c r="Q50" i="45"/>
  <c r="Q48" i="45"/>
  <c r="Q45" i="45"/>
  <c r="Q49" i="45"/>
  <c r="Q47" i="45"/>
  <c r="Q42" i="45"/>
  <c r="Q53" i="45"/>
  <c r="Q52" i="45"/>
  <c r="Q38" i="45"/>
  <c r="U34" i="131"/>
  <c r="U27" i="131"/>
  <c r="U13" i="131"/>
  <c r="U6" i="131"/>
  <c r="U20" i="131"/>
  <c r="R48" i="45"/>
  <c r="R46" i="45"/>
  <c r="R53" i="45"/>
  <c r="AS33" i="45"/>
  <c r="R44" i="45"/>
  <c r="R47" i="45"/>
  <c r="R49" i="45"/>
  <c r="R50" i="45"/>
  <c r="R43" i="45"/>
  <c r="R45" i="45"/>
  <c r="R52" i="45"/>
  <c r="R38" i="45"/>
  <c r="R42" i="45"/>
  <c r="AR38" i="45"/>
  <c r="AP34" i="45"/>
  <c r="O51" i="45"/>
  <c r="AQ34" i="45"/>
  <c r="V20" i="131"/>
  <c r="V27" i="131"/>
  <c r="V6" i="131"/>
  <c r="V13" i="131"/>
  <c r="V34" i="131"/>
  <c r="P51" i="45"/>
  <c r="S52" i="45"/>
  <c r="S44" i="45"/>
  <c r="S48" i="45"/>
  <c r="S50" i="45"/>
  <c r="S43" i="45"/>
  <c r="S53" i="45"/>
  <c r="S45" i="45"/>
  <c r="AT33" i="45"/>
  <c r="S46" i="45"/>
  <c r="S47" i="45"/>
  <c r="S42" i="45"/>
  <c r="S49" i="45"/>
  <c r="S38" i="45"/>
  <c r="AS38" i="45"/>
  <c r="W27" i="131"/>
  <c r="W34" i="131"/>
  <c r="W13" i="131"/>
  <c r="W20" i="131"/>
  <c r="W6" i="131"/>
  <c r="R51" i="45"/>
  <c r="Q51" i="45"/>
  <c r="AR34" i="45"/>
  <c r="F65" i="45"/>
  <c r="T43" i="45"/>
  <c r="T47" i="45"/>
  <c r="T48" i="45"/>
  <c r="T45" i="45"/>
  <c r="T50" i="45"/>
  <c r="AU33" i="45"/>
  <c r="T42" i="45"/>
  <c r="T52" i="45"/>
  <c r="T49" i="45"/>
  <c r="T53" i="45"/>
  <c r="T44" i="45"/>
  <c r="T38" i="45"/>
  <c r="T46" i="45"/>
  <c r="AT38" i="45"/>
  <c r="AS34" i="45"/>
  <c r="X34" i="131"/>
  <c r="X6" i="131"/>
  <c r="X27" i="131"/>
  <c r="X20" i="131"/>
  <c r="X13" i="131"/>
  <c r="AT34" i="45"/>
  <c r="U49" i="45"/>
  <c r="U52" i="45"/>
  <c r="U46" i="45"/>
  <c r="U42" i="45"/>
  <c r="U38" i="45"/>
  <c r="U48" i="45"/>
  <c r="U43" i="45"/>
  <c r="U45" i="45"/>
  <c r="U47" i="45"/>
  <c r="U50" i="45"/>
  <c r="U44" i="45"/>
  <c r="U53" i="45"/>
  <c r="AV33" i="45"/>
  <c r="F70" i="45"/>
  <c r="AU38" i="45"/>
  <c r="Y27" i="131"/>
  <c r="Y6" i="131"/>
  <c r="Y34" i="131"/>
  <c r="Y20" i="131"/>
  <c r="Y13" i="131"/>
  <c r="S51" i="45"/>
  <c r="V52" i="45"/>
  <c r="V49" i="45"/>
  <c r="V50" i="45"/>
  <c r="V38" i="45"/>
  <c r="V53" i="45"/>
  <c r="V46" i="45"/>
  <c r="V44" i="45"/>
  <c r="V43" i="45"/>
  <c r="V48" i="45"/>
  <c r="V42" i="45"/>
  <c r="AW33" i="45"/>
  <c r="V47" i="45"/>
  <c r="V45" i="45"/>
  <c r="Z27" i="131"/>
  <c r="Z6" i="131"/>
  <c r="Z20" i="131"/>
  <c r="Z13" i="131"/>
  <c r="Z34" i="131"/>
  <c r="AU34" i="45"/>
  <c r="T51" i="45"/>
  <c r="F66" i="45"/>
  <c r="W47" i="45"/>
  <c r="W43" i="45"/>
  <c r="W50" i="45"/>
  <c r="AX33" i="45"/>
  <c r="W52" i="45"/>
  <c r="W45" i="45"/>
  <c r="W38" i="45"/>
  <c r="W46" i="45"/>
  <c r="W48" i="45"/>
  <c r="W53" i="45"/>
  <c r="W44" i="45"/>
  <c r="W42" i="45"/>
  <c r="W49" i="45"/>
  <c r="AA34" i="131"/>
  <c r="AA13" i="131"/>
  <c r="AA20" i="131"/>
  <c r="AA27" i="131"/>
  <c r="AA6" i="131"/>
  <c r="AV34" i="45"/>
  <c r="U51" i="45"/>
  <c r="X47" i="45"/>
  <c r="X53" i="45"/>
  <c r="X45" i="45"/>
  <c r="X46" i="45"/>
  <c r="X49" i="45"/>
  <c r="X38" i="45"/>
  <c r="AY33" i="45"/>
  <c r="X50" i="45"/>
  <c r="X48" i="45"/>
  <c r="X42" i="45"/>
  <c r="X44" i="45"/>
  <c r="X52" i="45"/>
  <c r="X43" i="45"/>
  <c r="AZ33" i="45"/>
  <c r="Y44" i="45"/>
  <c r="Y43" i="45"/>
  <c r="Y45" i="45"/>
  <c r="Y52" i="45"/>
  <c r="Y50" i="45"/>
  <c r="Y48" i="45"/>
  <c r="Y49" i="45"/>
  <c r="Y47" i="45"/>
  <c r="Y46" i="45"/>
  <c r="Y42" i="45"/>
  <c r="G65" i="45"/>
  <c r="Y53" i="45"/>
  <c r="Y38" i="45"/>
  <c r="V51" i="45"/>
  <c r="AW34" i="45"/>
  <c r="G70" i="45"/>
  <c r="Z38" i="45"/>
  <c r="W51" i="45"/>
  <c r="AX34" i="45"/>
  <c r="AZ34" i="45"/>
  <c r="Y51" i="45"/>
  <c r="G66" i="45"/>
  <c r="AY34" i="45"/>
  <c r="X51" i="45"/>
</calcChain>
</file>

<file path=xl/comments1.xml><?xml version="1.0" encoding="utf-8"?>
<comments xmlns="http://schemas.openxmlformats.org/spreadsheetml/2006/main">
  <authors>
    <author>Tong Wang</author>
  </authors>
  <commentList>
    <comment ref="J9" authorId="0">
      <text>
        <r>
          <rPr>
            <b/>
            <sz val="10"/>
            <color rgb="FF000000"/>
            <rFont val="Tahoma"/>
            <family val="2"/>
          </rPr>
          <t>Tong Wang:</t>
        </r>
        <r>
          <rPr>
            <sz val="10"/>
            <color rgb="FF000000"/>
            <rFont val="Tahoma"/>
            <family val="2"/>
          </rPr>
          <t xml:space="preserve">
</t>
        </r>
        <r>
          <rPr>
            <sz val="10"/>
            <color rgb="FF000000"/>
            <rFont val="Tahoma"/>
            <family val="2"/>
          </rPr>
          <t>Estimated</t>
        </r>
      </text>
    </comment>
    <comment ref="J20" authorId="0">
      <text>
        <r>
          <rPr>
            <b/>
            <sz val="10"/>
            <color rgb="FF000000"/>
            <rFont val="Tahoma"/>
            <family val="2"/>
          </rPr>
          <t>Tong Wang:</t>
        </r>
        <r>
          <rPr>
            <sz val="10"/>
            <color rgb="FF000000"/>
            <rFont val="Tahoma"/>
            <family val="2"/>
          </rPr>
          <t xml:space="preserve">
</t>
        </r>
        <r>
          <rPr>
            <sz val="10"/>
            <color rgb="FF000000"/>
            <rFont val="Tahoma"/>
            <family val="2"/>
          </rPr>
          <t>Estimated</t>
        </r>
      </text>
    </comment>
  </commentList>
</comments>
</file>

<file path=xl/comments2.xml><?xml version="1.0" encoding="utf-8"?>
<comments xmlns="http://schemas.openxmlformats.org/spreadsheetml/2006/main">
  <authors>
    <author>Sahand Malek</author>
  </authors>
  <commentList>
    <comment ref="A15" authorId="0">
      <text>
        <r>
          <rPr>
            <b/>
            <sz val="10"/>
            <color rgb="FF000000"/>
            <rFont val="Tahoma"/>
            <family val="2"/>
          </rPr>
          <t>Sahand Malek:</t>
        </r>
        <r>
          <rPr>
            <sz val="10"/>
            <color rgb="FF000000"/>
            <rFont val="Tahoma"/>
            <family val="2"/>
          </rPr>
          <t xml:space="preserve">
</t>
        </r>
        <r>
          <rPr>
            <sz val="10"/>
            <color rgb="FF000000"/>
            <rFont val="Tahoma"/>
            <family val="2"/>
          </rPr>
          <t xml:space="preserve">In india on an average if 2-wheeler driven for an hr, car are used twice as much, and busses 7 hrs 
</t>
        </r>
      </text>
    </comment>
  </commentList>
</comments>
</file>

<file path=xl/sharedStrings.xml><?xml version="1.0" encoding="utf-8"?>
<sst xmlns="http://schemas.openxmlformats.org/spreadsheetml/2006/main" count="936" uniqueCount="227">
  <si>
    <t>PTOLEMUS CONSULTING GROUP</t>
  </si>
  <si>
    <t>Rue Cervantes 15</t>
  </si>
  <si>
    <t>1190 Brussels</t>
  </si>
  <si>
    <t>Belgium</t>
  </si>
  <si>
    <t xml:space="preserve">For any question about these forecasts, please </t>
  </si>
  <si>
    <t xml:space="preserve">or </t>
  </si>
  <si>
    <t xml:space="preserve">ALL RIGHTS RESERVED.  </t>
  </si>
  <si>
    <t>Units</t>
  </si>
  <si>
    <t>France</t>
  </si>
  <si>
    <t>Germany</t>
  </si>
  <si>
    <t>Italy</t>
  </si>
  <si>
    <t>UK</t>
  </si>
  <si>
    <t>Russia</t>
  </si>
  <si>
    <t>USA</t>
  </si>
  <si>
    <t>Canada</t>
  </si>
  <si>
    <t>Asia - Pacific</t>
  </si>
  <si>
    <t>China</t>
  </si>
  <si>
    <t>India</t>
  </si>
  <si>
    <t>Japan</t>
  </si>
  <si>
    <t>Australia</t>
  </si>
  <si>
    <t>South Africa</t>
  </si>
  <si>
    <t>Rest of Africa</t>
  </si>
  <si>
    <t>%</t>
  </si>
  <si>
    <t>Spain</t>
  </si>
  <si>
    <t>European Union</t>
  </si>
  <si>
    <t>Rest of European Union</t>
  </si>
  <si>
    <t>North America</t>
  </si>
  <si>
    <t>Latin America</t>
  </si>
  <si>
    <t>Call +32 4 87 96 19 02</t>
  </si>
  <si>
    <t>Send an e-mail to fbruneteau@ptolemus.com</t>
  </si>
  <si>
    <t xml:space="preserve">No part of this document may be reproduced, recorded, photocopied, entered into a spreadsheet or information storage </t>
  </si>
  <si>
    <t>and/or retrieval system of any kind by any means, electronic, mechanical or otherwise</t>
  </si>
  <si>
    <t xml:space="preserve"> without the expressed written permission of PTOLEMUS.</t>
  </si>
  <si>
    <t>IMPORTANT NOTICE</t>
  </si>
  <si>
    <t>Disclosure</t>
  </si>
  <si>
    <t>The recommendations and opinions expressed in this study reflect PTOLEMUS' independent and objective views. However, PTOLEMUS cannot provide any guarantee as to the accuracy of the information provided or the reliability of its forecasts.</t>
  </si>
  <si>
    <t>All rights reserved</t>
  </si>
  <si>
    <t>All material presented in this document, unless specifically indicated otherwise, is under copyright to PTOLEMUS Consulting Group. None of the material, nor its content, nor any copy of it, may be altered in any way, or transmitted to or distributed to any other party or published, without the prior express written permission of PTOLEMUS.</t>
  </si>
  <si>
    <t>No part of this document may be reproduced, recorded, photocopied, entered into a spreadsheet or information storage and/or retrieval system of any kind by any means, electronic, mechanical or otherwise without the expressed written permission of PTOLEMUS.</t>
  </si>
  <si>
    <t>Car sharing</t>
  </si>
  <si>
    <t>Car pooling</t>
  </si>
  <si>
    <t>Car rental</t>
  </si>
  <si>
    <r>
      <rPr>
        <i/>
        <sz val="11"/>
        <color indexed="8"/>
        <rFont val="Avenir Next Regular"/>
      </rPr>
      <t>Disclosure: The recommendations and opinions expressed in this study reflect PTOLEMUS' independent and objective views. However, PTOLEMUS cannot provide any guarantee as to the accuracy of the information provided or the reliability of its forecasts.</t>
    </r>
  </si>
  <si>
    <r>
      <rPr>
        <i/>
        <sz val="11"/>
        <color indexed="8"/>
        <rFont val="Avenir Next Regular"/>
      </rPr>
      <t>All rights reserved. All material presented in this document, unless specifically indicated otherwise, is under copyright to PTOLEMUS Consulting Group. None of the material, nor its content, nor any copy of it, may be altered in any way, or transmitted to or distributed to any other party or published, without the prior express written permission of PTOLEMUS.</t>
    </r>
  </si>
  <si>
    <t>Global road mobility demand</t>
  </si>
  <si>
    <t>Global demand</t>
  </si>
  <si>
    <t>Millions of passenger-kilometres</t>
  </si>
  <si>
    <t>Total passenger transport</t>
  </si>
  <si>
    <t>Passenger cars</t>
  </si>
  <si>
    <t>Rail</t>
  </si>
  <si>
    <t>Motor coaches, buses and trolley buses</t>
  </si>
  <si>
    <t>2-wheeler</t>
  </si>
  <si>
    <t>Ride hailing</t>
  </si>
  <si>
    <t>Year</t>
  </si>
  <si>
    <t>YoY Growth</t>
  </si>
  <si>
    <t>Unit</t>
  </si>
  <si>
    <t>Rest of Europe</t>
  </si>
  <si>
    <t>Rest of Asia - Pacific</t>
  </si>
  <si>
    <t>Global</t>
  </si>
  <si>
    <t>Urban population</t>
  </si>
  <si>
    <t>Taxi</t>
  </si>
  <si>
    <t>Rest of EU</t>
  </si>
  <si>
    <t>GLOBAL MOBILITY DEMAND</t>
  </si>
  <si>
    <t>UNITS</t>
  </si>
  <si>
    <t>A.</t>
  </si>
  <si>
    <t>B.</t>
  </si>
  <si>
    <t>C.</t>
  </si>
  <si>
    <t>E.</t>
  </si>
  <si>
    <t>Global road mobility demand forecast</t>
  </si>
  <si>
    <t>A.3</t>
  </si>
  <si>
    <t>A.1</t>
  </si>
  <si>
    <t>A.2</t>
  </si>
  <si>
    <t>A.4</t>
  </si>
  <si>
    <t>A.5</t>
  </si>
  <si>
    <t>A.6</t>
  </si>
  <si>
    <t>% of total passenger-kilometres</t>
  </si>
  <si>
    <t>Global forecast demand forecast</t>
  </si>
  <si>
    <t xml:space="preserve">Demand for mobility services </t>
  </si>
  <si>
    <t>Split of kilometers traveled by passenger cars, million of passenger kilometer, 2016</t>
  </si>
  <si>
    <t>Demand forecast by transport mode</t>
  </si>
  <si>
    <t>Share of transport mode in the demand forecast</t>
  </si>
  <si>
    <t>CAGR</t>
  </si>
  <si>
    <t>Growth rate demand</t>
  </si>
  <si>
    <t>2013 - 2025</t>
  </si>
  <si>
    <t>Global road mobility</t>
  </si>
  <si>
    <t>demand forecast - 2030</t>
  </si>
  <si>
    <t>A. DEMAND FOR PASSENGER CARS MOBILITY</t>
  </si>
  <si>
    <t>Road mobility</t>
  </si>
  <si>
    <t>Million of passenger kilometers for ROAD transport - China</t>
  </si>
  <si>
    <t>Country / variable</t>
  </si>
  <si>
    <t>Millions of passengert kilometers</t>
  </si>
  <si>
    <t>China - total road transport</t>
  </si>
  <si>
    <t>Source: National Bureau of Statistics -http://www.stats.gov.cn/tjsj/tjgb/ndtjgb/</t>
  </si>
  <si>
    <t>Million of passenger kilometers for ROAD transport - India</t>
  </si>
  <si>
    <t>India - total road transport</t>
  </si>
  <si>
    <t>Yoy Growth</t>
  </si>
  <si>
    <t>Global demand mobility by transport mode measured in millions of passenger-kilometer, 2017</t>
  </si>
  <si>
    <t>Shared e-scooter</t>
  </si>
  <si>
    <t>C.1</t>
  </si>
  <si>
    <t>Shared e-scooters</t>
  </si>
  <si>
    <t>Own vehicle for personal use</t>
  </si>
  <si>
    <t>Global demand forecast</t>
  </si>
  <si>
    <t>Total road mobility demand forecast</t>
  </si>
  <si>
    <t>Million of passenger-kilometres</t>
  </si>
  <si>
    <t>Demand forecast by transport mode - 2010 = 100%</t>
  </si>
  <si>
    <t>YoY Growth - 2010 = 100%</t>
  </si>
  <si>
    <t>Shared bicycles</t>
  </si>
  <si>
    <t xml:space="preserve">Demand forecast by transport mode </t>
  </si>
  <si>
    <t>Table 1.1</t>
  </si>
  <si>
    <t>Table 1.2</t>
  </si>
  <si>
    <t>Other indicators</t>
  </si>
  <si>
    <t>Demand forecast by transport mode YoY growth</t>
  </si>
  <si>
    <t>Global population</t>
  </si>
  <si>
    <t>% of urban pop.</t>
  </si>
  <si>
    <t>Million of people</t>
  </si>
  <si>
    <t>Number of new passenger cars sold</t>
  </si>
  <si>
    <t>Thds of vehicles</t>
  </si>
  <si>
    <t>Table 1.3</t>
  </si>
  <si>
    <t>Connected vehicles</t>
  </si>
  <si>
    <t>Workshop 1 - quantifying impact of mobility trends on mode of transport (1/2)</t>
  </si>
  <si>
    <t>Neutral</t>
  </si>
  <si>
    <t>Forecast variables</t>
  </si>
  <si>
    <t>Impact</t>
  </si>
  <si>
    <t>Negative (-)</t>
  </si>
  <si>
    <t>Negative (+)</t>
  </si>
  <si>
    <t>Positive (-)</t>
  </si>
  <si>
    <t>Positive (+)</t>
  </si>
  <si>
    <t>Autonomous vehicles</t>
  </si>
  <si>
    <t>2013 - 2017</t>
  </si>
  <si>
    <t>D.</t>
  </si>
  <si>
    <t>Cars</t>
  </si>
  <si>
    <t>Buses</t>
  </si>
  <si>
    <t>2017 - 2030</t>
  </si>
  <si>
    <t xml:space="preserve">Million of passenger kilometers for ROAD transport - Russia </t>
  </si>
  <si>
    <t xml:space="preserve">Source: Russian Federal State Statistics Service - http://www.gks.ru/wps/wcm/connect/rosstat_main/rosstat/en/figures/transport/ </t>
  </si>
  <si>
    <t>Russia Public transport  - total road transport</t>
  </si>
  <si>
    <t xml:space="preserve">Railway </t>
  </si>
  <si>
    <t xml:space="preserve">Bus </t>
  </si>
  <si>
    <t>passenger taxi</t>
  </si>
  <si>
    <t xml:space="preserve">Tramway </t>
  </si>
  <si>
    <t>Trolley-bus</t>
  </si>
  <si>
    <t xml:space="preserve">Subway </t>
  </si>
  <si>
    <t>Maritime</t>
  </si>
  <si>
    <t xml:space="preserve">inland water </t>
  </si>
  <si>
    <t xml:space="preserve">air </t>
  </si>
  <si>
    <t xml:space="preserve">Buses + </t>
  </si>
  <si>
    <t xml:space="preserve">Million of passenger kilometers for ROAD transport - Rest of LATAM </t>
  </si>
  <si>
    <t>Source: OECD https://stats.oecd.org/BrandedView.aspx?oecd_bv_id=trsprt-data-en&amp;doi=g2g5557f-en#</t>
  </si>
  <si>
    <t>Passenger transport  -  Argentina</t>
  </si>
  <si>
    <t>Millions of passenger kilometers</t>
  </si>
  <si>
    <t>Passenger transport  -  Colombia</t>
  </si>
  <si>
    <t xml:space="preserve">Rest </t>
  </si>
  <si>
    <t>Million of passenger kilometers for ROAD transport - Russia</t>
  </si>
  <si>
    <t>Russia - total road transport</t>
  </si>
  <si>
    <t>of which by modes:</t>
  </si>
  <si>
    <t>railway</t>
  </si>
  <si>
    <t>tramway</t>
  </si>
  <si>
    <t>trolley-bus</t>
  </si>
  <si>
    <t>subway</t>
  </si>
  <si>
    <t>maritime</t>
  </si>
  <si>
    <t>inland water</t>
  </si>
  <si>
    <t>air</t>
  </si>
  <si>
    <t>PASSENGER TRANSPORTATION, BY PUBLIC TRANSPORT MODES (mln. persons)</t>
  </si>
  <si>
    <t xml:space="preserve">Total </t>
  </si>
  <si>
    <t xml:space="preserve">Paved road </t>
  </si>
  <si>
    <t>% ROAD transport - Russia</t>
  </si>
  <si>
    <t>Railway</t>
  </si>
  <si>
    <t>Passenger taxi</t>
  </si>
  <si>
    <t>Tramway</t>
  </si>
  <si>
    <t>Subway</t>
  </si>
  <si>
    <t>Inland water</t>
  </si>
  <si>
    <t>Air</t>
  </si>
  <si>
    <t xml:space="preserve">Estimated multiple sources </t>
  </si>
  <si>
    <t>Source: OECD: https://data.oecd.org/transport/passenger-transport.htm</t>
  </si>
  <si>
    <t xml:space="preserve">based on number on in-use private passenger cars - </t>
  </si>
  <si>
    <t>Category</t>
  </si>
  <si>
    <t>Comment</t>
  </si>
  <si>
    <t>Source by year</t>
  </si>
  <si>
    <t>Total passenger kilometres of road transportation - All - commercial services</t>
  </si>
  <si>
    <t>billion</t>
  </si>
  <si>
    <t>Including buses &amp; taxis in all areas</t>
  </si>
  <si>
    <t>Total passenger kilometres of road transportation - Highways - commercial services</t>
  </si>
  <si>
    <t>Highway include exprerssways and level 1-4 roads, not inculding roads inside cities</t>
  </si>
  <si>
    <t>http://zizhan.mot.gov.cn/zfxxgk/bnssj/zhghs/201704/t20170417_2191106.html</t>
  </si>
  <si>
    <t>Total passenger kilometres of road transportation - Urban area - commercial services</t>
  </si>
  <si>
    <t>Including buses &amp; taxis in cities</t>
  </si>
  <si>
    <t>Total passenger carried by buses - urban area</t>
  </si>
  <si>
    <t>http://zizhan.mot.gov.cn/zfxxgk/bnssj/zhghs/201605/t20160506_2024006.html</t>
  </si>
  <si>
    <t>Total kilometres traveled by buses - urban area</t>
  </si>
  <si>
    <t>http://zizhan.mot.gov.cn/zfxxgk/bnssj/zhghs/201504/t20150430_1810598.html</t>
  </si>
  <si>
    <t>Total passenger kilometres of buses - urban area</t>
  </si>
  <si>
    <t>http://zizhan.mot.gov.cn/zfxxgk/bnssj/zhghs/201405/t20140513_1618277.html</t>
  </si>
  <si>
    <t>Total passenger carried by taxis - urban area</t>
  </si>
  <si>
    <t>http://www.mot.gov.cn/fenxigongbao/hangyegongbao/201510/t20151013_1894759.html</t>
  </si>
  <si>
    <t>Total kilometres traveled by taxis - urban area</t>
  </si>
  <si>
    <t>http://www.mot.gov.cn/fenxigongbao/hangyegongbao/201510/t20151013_1894758.html</t>
  </si>
  <si>
    <t>Total passenger kilometres of taxis - urban area</t>
  </si>
  <si>
    <t>http://www.mot.gov.cn/fenxigongbao/hangyegongbao/201510/t20151013_1894757.html</t>
  </si>
  <si>
    <t>mi</t>
  </si>
  <si>
    <t xml:space="preserve">Cars </t>
  </si>
  <si>
    <t>Number of passenger cars in use at EoY  (includes company cars and privately registered SUVs/pick-up trucks)</t>
  </si>
  <si>
    <t xml:space="preserve">Km driven </t>
  </si>
  <si>
    <t>2 wheelers</t>
  </si>
  <si>
    <t>cars total</t>
  </si>
  <si>
    <t>pass. Km total OECD</t>
  </si>
  <si>
    <t>taxis</t>
  </si>
  <si>
    <t>pass. LMvs</t>
  </si>
  <si>
    <t>Jeeps</t>
  </si>
  <si>
    <t>no of passengers</t>
  </si>
  <si>
    <t xml:space="preserve">Ave. passenger </t>
  </si>
  <si>
    <t xml:space="preserve">Number of vehicle </t>
  </si>
  <si>
    <t xml:space="preserve">Ave. yearly km driven </t>
  </si>
  <si>
    <t xml:space="preserve">Online </t>
  </si>
  <si>
    <t xml:space="preserve">Calculation </t>
  </si>
  <si>
    <t>Source: https://www.oecd-ilibrary.org/economics/oecd-factbook-2015-2016/passenger-transport_factbook-2015-47-en;jsessionid=N5IKuoHFTQh1T3w1xbWc4YEx.ip-10-240-5-60</t>
  </si>
  <si>
    <t>https://www.oecd-ilibrary.org/economics/oecd-factbook-2015-2016/passenger-transport_factbook-2015-47-en</t>
  </si>
  <si>
    <t>OECD primary data</t>
  </si>
  <si>
    <t>mpkm</t>
  </si>
  <si>
    <t>PCs</t>
  </si>
  <si>
    <t>2w</t>
  </si>
  <si>
    <t>mc bus</t>
  </si>
  <si>
    <t>shared bicy</t>
  </si>
  <si>
    <t>Revenues</t>
  </si>
  <si>
    <t>Total usage by transport by mode</t>
  </si>
  <si>
    <t>Total passenger car usage - segmentation by type</t>
  </si>
  <si>
    <t xml:space="preserve"> January 2019</t>
  </si>
  <si>
    <t>Other transport modes - segmentation by type of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</si>
</sst>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_-* #,##0.00\ _€_-;\-* #,##0.00\ _€_-;_-* &quot;-&quot;??\ _€_-;_-@_-"/>
    <numFmt numFmtId="166" formatCode="0.0%"/>
    <numFmt numFmtId="167" formatCode="0.0"/>
    <numFmt numFmtId="169" formatCode="#,###,##0"/>
    <numFmt numFmtId="170" formatCode="_-* #,##0_-;\-* #,##0_-;_-* &quot;-&quot;??_-;_-@_-"/>
    <numFmt numFmtId="171" formatCode="_(&quot;€&quot;* #,##0.00_);_(&quot;€&quot;* \(#,##0.00\);_(&quot;€&quot;* &quot;-&quot;??_);_(@_)"/>
    <numFmt numFmtId="172" formatCode="###0.00_)"/>
    <numFmt numFmtId="173" formatCode="0.000%"/>
    <numFmt numFmtId="174" formatCode="0.0000%"/>
    <numFmt numFmtId="175" formatCode="_-* #,##0.000_-;\-* #,##0.000_-;_-* &quot;-&quot;??_-;_-@_-"/>
    <numFmt numFmtId="176" formatCode="0.0000"/>
  </numFmts>
  <fonts count="100" x14ac:knownFonts="1">
    <font>
      <sz val="10"/>
      <color indexed="8"/>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indexed="8"/>
      <name val="Helvetica Neue"/>
      <family val="2"/>
    </font>
    <font>
      <sz val="10"/>
      <color indexed="8"/>
      <name val="Arial"/>
      <family val="2"/>
    </font>
    <font>
      <sz val="11"/>
      <color indexed="8"/>
      <name val="Arial"/>
      <family val="2"/>
    </font>
    <font>
      <sz val="10"/>
      <color indexed="8"/>
      <name val="Arial Bold"/>
    </font>
    <font>
      <sz val="12"/>
      <color indexed="8"/>
      <name val="Arial Bold"/>
    </font>
    <font>
      <sz val="24"/>
      <color theme="0"/>
      <name val="Arial Bold"/>
    </font>
    <font>
      <sz val="16"/>
      <color theme="0"/>
      <name val="Arial Bold"/>
    </font>
    <font>
      <u/>
      <sz val="10"/>
      <color theme="10"/>
      <name val="Helvetica"/>
      <family val="2"/>
    </font>
    <font>
      <u/>
      <sz val="10"/>
      <color theme="11"/>
      <name val="Helvetica"/>
      <family val="2"/>
    </font>
    <font>
      <sz val="10"/>
      <color rgb="FF000000"/>
      <name val="Arial"/>
      <family val="2"/>
    </font>
    <font>
      <sz val="8"/>
      <name val="Arial"/>
      <family val="2"/>
    </font>
    <font>
      <sz val="14"/>
      <color theme="1"/>
      <name val="Arial Bold"/>
    </font>
    <font>
      <sz val="11"/>
      <color rgb="FF00B050"/>
      <name val="Arial"/>
      <family val="2"/>
    </font>
    <font>
      <sz val="11"/>
      <color theme="3" tint="0.39997558519241921"/>
      <name val="Arial"/>
      <family val="2"/>
    </font>
    <font>
      <u/>
      <sz val="10"/>
      <color theme="11"/>
      <name val="Arial"/>
      <family val="2"/>
    </font>
    <font>
      <sz val="11"/>
      <color theme="1"/>
      <name val="Calibri"/>
      <family val="2"/>
      <scheme val="minor"/>
    </font>
    <font>
      <sz val="10"/>
      <color indexed="8"/>
      <name val="Helvetica"/>
      <family val="2"/>
    </font>
    <font>
      <sz val="12"/>
      <color indexed="8"/>
      <name val="Verdana"/>
      <family val="2"/>
    </font>
    <font>
      <sz val="10"/>
      <name val="Arial"/>
      <family val="2"/>
    </font>
    <font>
      <sz val="12"/>
      <color rgb="FF9C6500"/>
      <name val="Calibri"/>
      <family val="2"/>
      <scheme val="minor"/>
    </font>
    <font>
      <sz val="18"/>
      <color theme="0"/>
      <name val="Avenir Next Regular"/>
    </font>
    <font>
      <sz val="14"/>
      <color theme="1"/>
      <name val="Avenir Next Regular"/>
    </font>
    <font>
      <sz val="12"/>
      <color theme="1"/>
      <name val="Avenir Next Regular"/>
    </font>
    <font>
      <sz val="10"/>
      <color theme="1"/>
      <name val="Avenir Next Regular"/>
    </font>
    <font>
      <sz val="11"/>
      <color theme="1"/>
      <name val="Avenir Next Regular"/>
    </font>
    <font>
      <sz val="12"/>
      <color indexed="8"/>
      <name val="Avenir Next Regular"/>
    </font>
    <font>
      <sz val="11"/>
      <color indexed="8"/>
      <name val="Avenir Next Regular"/>
    </font>
    <font>
      <b/>
      <sz val="12"/>
      <color indexed="8"/>
      <name val="Avenir Next Regular"/>
    </font>
    <font>
      <b/>
      <sz val="11"/>
      <color indexed="9"/>
      <name val="Avenir Next Regular"/>
    </font>
    <font>
      <b/>
      <sz val="12"/>
      <color indexed="9"/>
      <name val="Avenir Next Regular"/>
    </font>
    <font>
      <b/>
      <sz val="14"/>
      <color theme="1"/>
      <name val="Avenir Next Regular"/>
    </font>
    <font>
      <b/>
      <sz val="18"/>
      <color theme="0"/>
      <name val="Avenir Next Regular"/>
    </font>
    <font>
      <i/>
      <sz val="14"/>
      <color theme="1"/>
      <name val="Avenir Next Regular"/>
    </font>
    <font>
      <sz val="13"/>
      <color indexed="8"/>
      <name val="Avenir Next Regular"/>
    </font>
    <font>
      <sz val="10"/>
      <color indexed="8"/>
      <name val="Avenir Next Regular"/>
    </font>
    <font>
      <b/>
      <i/>
      <sz val="10"/>
      <color indexed="8"/>
      <name val="Avenir Next Regular"/>
    </font>
    <font>
      <b/>
      <sz val="28"/>
      <color indexed="8"/>
      <name val="Avenir Next Regular"/>
    </font>
    <font>
      <b/>
      <sz val="16"/>
      <color indexed="8"/>
      <name val="Avenir Next Regular"/>
    </font>
    <font>
      <sz val="14"/>
      <color indexed="8"/>
      <name val="Avenir Next Regular"/>
    </font>
    <font>
      <b/>
      <sz val="18"/>
      <color indexed="8"/>
      <name val="Avenir Next Regular"/>
    </font>
    <font>
      <i/>
      <sz val="15"/>
      <color indexed="8"/>
      <name val="Avenir Next Regular"/>
    </font>
    <font>
      <i/>
      <sz val="11"/>
      <color indexed="8"/>
      <name val="Avenir Next Regular"/>
    </font>
    <font>
      <b/>
      <sz val="36"/>
      <color indexed="8"/>
      <name val="Avenir Next Regular"/>
    </font>
    <font>
      <b/>
      <sz val="17"/>
      <color indexed="8"/>
      <name val="Avenir Next Regular"/>
    </font>
    <font>
      <b/>
      <sz val="12"/>
      <color theme="1"/>
      <name val="Avenir Next Regular"/>
    </font>
    <font>
      <sz val="10"/>
      <name val="Helv"/>
    </font>
    <font>
      <vertAlign val="superscript"/>
      <sz val="12"/>
      <name val="Helv"/>
      <family val="2"/>
    </font>
    <font>
      <i/>
      <sz val="10"/>
      <color indexed="8"/>
      <name val="Avenir Next Regular"/>
    </font>
    <font>
      <b/>
      <sz val="10"/>
      <color indexed="8"/>
      <name val="Avenir Next Regular"/>
    </font>
    <font>
      <b/>
      <sz val="11"/>
      <color indexed="8"/>
      <name val="Avenir Next Regular"/>
    </font>
    <font>
      <sz val="24"/>
      <color theme="0"/>
      <name val="Avenir Next Regular"/>
    </font>
    <font>
      <sz val="10"/>
      <color theme="0"/>
      <name val="Avenir Next Regular"/>
    </font>
    <font>
      <sz val="12"/>
      <color theme="0" tint="-0.14999847407452621"/>
      <name val="Avenir Next Regular"/>
    </font>
    <font>
      <sz val="8"/>
      <color theme="0"/>
      <name val="Avenir Next Regular"/>
    </font>
    <font>
      <sz val="11"/>
      <color theme="0"/>
      <name val="Avenir Next Regular"/>
    </font>
    <font>
      <sz val="20"/>
      <color theme="0"/>
      <name val="Avenir Next Regular"/>
    </font>
    <font>
      <sz val="12"/>
      <color theme="0"/>
      <name val="Avenir Next Regular"/>
    </font>
    <font>
      <sz val="11"/>
      <color theme="0" tint="-0.14999847407452621"/>
      <name val="Avenir Next Regular"/>
    </font>
    <font>
      <sz val="12"/>
      <color indexed="13"/>
      <name val="Avenir Next Regular"/>
    </font>
    <font>
      <sz val="8"/>
      <color indexed="8"/>
      <name val="Avenir Next Regular"/>
    </font>
    <font>
      <sz val="14"/>
      <color indexed="63"/>
      <name val="Avenir Next Regular"/>
    </font>
    <font>
      <sz val="10"/>
      <color indexed="63"/>
      <name val="Avenir Next Regular"/>
    </font>
    <font>
      <sz val="8"/>
      <color indexed="63"/>
      <name val="Avenir Next Regular"/>
    </font>
    <font>
      <sz val="11"/>
      <color indexed="63"/>
      <name val="Avenir Next Regular"/>
    </font>
    <font>
      <sz val="16"/>
      <color theme="0"/>
      <name val="Avenir Next Regular"/>
    </font>
    <font>
      <sz val="8"/>
      <color theme="1"/>
      <name val="Avenir Next Regular"/>
    </font>
    <font>
      <b/>
      <sz val="12"/>
      <color indexed="13"/>
      <name val="Avenir Next Regular"/>
    </font>
    <font>
      <sz val="10"/>
      <name val="Avenir Next Regular"/>
    </font>
    <font>
      <sz val="14"/>
      <color indexed="9"/>
      <name val="Avenir Next Regular"/>
    </font>
    <font>
      <b/>
      <sz val="11"/>
      <color theme="1"/>
      <name val="Avenir Next Regular"/>
    </font>
    <font>
      <sz val="12"/>
      <color rgb="FF000000"/>
      <name val="Avenir Next Regular"/>
    </font>
    <font>
      <sz val="10"/>
      <color theme="3" tint="0.39997558519241921"/>
      <name val="Avenir Next Regular"/>
    </font>
    <font>
      <sz val="11"/>
      <color theme="3" tint="0.39997558519241921"/>
      <name val="Avenir Next Regular"/>
    </font>
    <font>
      <b/>
      <sz val="14"/>
      <color theme="0"/>
      <name val="Avenir Next Regular"/>
    </font>
    <font>
      <b/>
      <sz val="8"/>
      <color indexed="8"/>
      <name val="Avenir Next Regular"/>
    </font>
    <font>
      <b/>
      <sz val="22"/>
      <color indexed="8"/>
      <name val="Avenir Next Regular"/>
    </font>
    <font>
      <b/>
      <sz val="16"/>
      <color theme="0"/>
      <name val="Avenir Next Regular"/>
    </font>
    <font>
      <b/>
      <sz val="10"/>
      <color indexed="8"/>
      <name val="Arial"/>
      <family val="2"/>
    </font>
    <font>
      <b/>
      <sz val="10"/>
      <color theme="1"/>
      <name val="Avenir Next Regular"/>
    </font>
    <font>
      <b/>
      <sz val="10"/>
      <color rgb="FF00B050"/>
      <name val="Avenir Next Regular"/>
    </font>
    <font>
      <b/>
      <sz val="10"/>
      <name val="Avenir Next Regular"/>
    </font>
    <font>
      <sz val="7"/>
      <color rgb="FF000000"/>
      <name val="Arial"/>
      <family val="2"/>
    </font>
    <font>
      <sz val="12"/>
      <color rgb="FF00B0F0"/>
      <name val="Avenir Next Regular"/>
    </font>
    <font>
      <sz val="10"/>
      <color rgb="FF000000"/>
      <name val="Tahoma"/>
      <family val="2"/>
    </font>
    <font>
      <b/>
      <sz val="10"/>
      <color rgb="FF000000"/>
      <name val="Tahoma"/>
      <family val="2"/>
    </font>
    <font>
      <sz val="12"/>
      <color rgb="FFFF0000"/>
      <name val="Calibri"/>
      <family val="2"/>
      <scheme val="minor"/>
    </font>
    <font>
      <b/>
      <sz val="12"/>
      <color theme="1"/>
      <name val="Calibri"/>
      <family val="2"/>
      <scheme val="minor"/>
    </font>
    <font>
      <sz val="12"/>
      <color theme="0"/>
      <name val="Calibri"/>
      <family val="2"/>
      <scheme val="minor"/>
    </font>
    <font>
      <sz val="16"/>
      <color rgb="FF222222"/>
      <name val="Arial"/>
      <family val="2"/>
    </font>
    <font>
      <b/>
      <sz val="12"/>
      <name val="Avenir Next Regular"/>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4774"/>
        <bgColor indexed="64"/>
      </patternFill>
    </fill>
    <fill>
      <patternFill patternType="solid">
        <fgColor rgb="FFDDDCDE"/>
        <bgColor indexed="64"/>
      </patternFill>
    </fill>
    <fill>
      <patternFill patternType="solid">
        <fgColor rgb="FFC5DCFF"/>
        <bgColor indexed="64"/>
      </patternFill>
    </fill>
    <fill>
      <patternFill patternType="solid">
        <fgColor rgb="FFFFFFCC"/>
      </patternFill>
    </fill>
    <fill>
      <patternFill patternType="solid">
        <fgColor rgb="FFFFFFFF"/>
        <bgColor rgb="FFFFFFFF"/>
      </patternFill>
    </fill>
    <fill>
      <patternFill patternType="solid">
        <fgColor indexed="9"/>
        <bgColor indexed="64"/>
      </patternFill>
    </fill>
    <fill>
      <patternFill patternType="solid">
        <fgColor indexed="8"/>
        <bgColor indexed="64"/>
      </patternFill>
    </fill>
    <fill>
      <patternFill patternType="solid">
        <fgColor rgb="FFFFEB9C"/>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bgColor indexed="64"/>
      </patternFill>
    </fill>
    <fill>
      <patternFill patternType="solid">
        <fgColor rgb="FF92D050"/>
        <bgColor indexed="64"/>
      </patternFill>
    </fill>
    <fill>
      <patternFill patternType="solid">
        <fgColor rgb="FF0070C0"/>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indexed="63"/>
      </left>
      <right/>
      <top style="thin">
        <color indexed="63"/>
      </top>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3"/>
      </top>
      <bottom/>
      <diagonal/>
    </border>
    <border>
      <left style="thin">
        <color theme="0"/>
      </left>
      <right style="thin">
        <color theme="0"/>
      </right>
      <top/>
      <bottom style="thin">
        <color theme="0"/>
      </bottom>
      <diagonal/>
    </border>
    <border>
      <left/>
      <right/>
      <top/>
      <bottom style="thin">
        <color indexed="63"/>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indexed="22"/>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auto="1"/>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left>
      <right/>
      <top style="medium">
        <color theme="1"/>
      </top>
      <bottom style="medium">
        <color auto="1"/>
      </bottom>
      <diagonal/>
    </border>
    <border>
      <left/>
      <right/>
      <top style="medium">
        <color theme="1"/>
      </top>
      <bottom style="medium">
        <color auto="1"/>
      </bottom>
      <diagonal/>
    </border>
    <border>
      <left/>
      <right style="medium">
        <color theme="1"/>
      </right>
      <top style="medium">
        <color theme="1"/>
      </top>
      <bottom style="medium">
        <color auto="1"/>
      </bottom>
      <diagonal/>
    </border>
  </borders>
  <cellStyleXfs count="1366">
    <xf numFmtId="0" fontId="0" fillId="0" borderId="0" applyNumberFormat="0" applyFill="0" applyBorder="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3"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7"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5" fillId="3" borderId="2">
      <alignment horizontal="left" vertical="center"/>
    </xf>
    <xf numFmtId="0" fontId="16" fillId="4" borderId="0">
      <alignment horizontal="left" vertical="center"/>
    </xf>
    <xf numFmtId="0" fontId="21" fillId="5" borderId="0" applyFont="0" applyAlignment="0">
      <alignment horizontal="left" vertical="center"/>
    </xf>
    <xf numFmtId="167" fontId="12" fillId="2" borderId="1">
      <alignment horizontal="left" vertical="center"/>
    </xf>
    <xf numFmtId="167" fontId="22" fillId="2" borderId="1">
      <alignment horizontal="left" vertical="center"/>
    </xf>
    <xf numFmtId="167" fontId="23" fillId="2" borderId="1">
      <alignment horizontal="left" vertical="center"/>
    </xf>
    <xf numFmtId="0" fontId="14" fillId="6" borderId="1">
      <alignment horizontal="left" vertical="center"/>
    </xf>
    <xf numFmtId="166" fontId="23" fillId="2" borderId="1">
      <alignment horizontal="left" vertical="center"/>
    </xf>
    <xf numFmtId="0" fontId="11" fillId="7" borderId="3" applyNumberFormat="0" applyFont="0" applyBorder="0" applyAlignment="0" applyProtection="0"/>
    <xf numFmtId="0" fontId="24" fillId="0" borderId="0" applyNumberFormat="0" applyFill="0" applyBorder="0" applyAlignment="0" applyProtection="0">
      <alignment vertical="top" wrapText="1"/>
    </xf>
    <xf numFmtId="169" fontId="19" fillId="8" borderId="0" applyNumberFormat="0" applyBorder="0">
      <alignment horizontal="right"/>
      <protection locked="0"/>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19" fillId="0" borderId="0"/>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5" fillId="0" borderId="0"/>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6" fillId="0" borderId="0" applyNumberFormat="0" applyFill="0" applyBorder="0" applyProtection="0">
      <alignment vertical="top" wrapText="1"/>
    </xf>
    <xf numFmtId="0" fontId="27" fillId="0" borderId="0" applyNumberFormat="0" applyFill="0" applyBorder="0" applyProtection="0">
      <alignment vertical="top" wrapText="1"/>
    </xf>
    <xf numFmtId="0" fontId="24" fillId="0" borderId="0" applyNumberFormat="0" applyFill="0" applyBorder="0" applyAlignment="0" applyProtection="0">
      <alignment vertical="top" wrapText="1"/>
    </xf>
    <xf numFmtId="164" fontId="11" fillId="0" borderId="0" applyFont="0" applyFill="0" applyBorder="0" applyAlignment="0" applyProtection="0"/>
    <xf numFmtId="165" fontId="10" fillId="0" borderId="0" applyFont="0" applyFill="0" applyBorder="0" applyAlignment="0" applyProtection="0"/>
    <xf numFmtId="0" fontId="10" fillId="0" borderId="0" applyNumberFormat="0" applyFill="0" applyBorder="0" applyProtection="0">
      <alignment vertical="top"/>
    </xf>
    <xf numFmtId="0" fontId="28" fillId="0" borderId="0"/>
    <xf numFmtId="0" fontId="9" fillId="0" borderId="0"/>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8" fillId="0" borderId="0"/>
    <xf numFmtId="9" fontId="8" fillId="0" borderId="0" applyFont="0" applyFill="0" applyBorder="0" applyAlignment="0" applyProtection="0"/>
    <xf numFmtId="164" fontId="8" fillId="0" borderId="0" applyFon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0" fontId="6" fillId="0" borderId="0"/>
    <xf numFmtId="164" fontId="6" fillId="0" borderId="0" applyFont="0" applyFill="0" applyBorder="0" applyAlignment="0" applyProtection="0"/>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11" fillId="0" borderId="0" applyNumberFormat="0" applyFill="0" applyBorder="0" applyProtection="0">
      <alignment vertical="top" wrapText="1"/>
    </xf>
    <xf numFmtId="0" fontId="5" fillId="0" borderId="0"/>
    <xf numFmtId="171" fontId="5" fillId="0" borderId="0" applyFont="0" applyFill="0" applyBorder="0" applyAlignment="0" applyProtection="0"/>
    <xf numFmtId="164" fontId="5" fillId="0" borderId="0" applyFont="0" applyFill="0" applyBorder="0" applyAlignment="0" applyProtection="0"/>
    <xf numFmtId="0" fontId="29" fillId="11"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4" fontId="11" fillId="0" borderId="0" applyFont="0" applyFill="0" applyBorder="0" applyAlignment="0" applyProtection="0"/>
    <xf numFmtId="167" fontId="12" fillId="2" borderId="1">
      <alignment horizontal="left" vertical="center"/>
    </xf>
    <xf numFmtId="166" fontId="23" fillId="2" borderId="1">
      <alignment horizontal="left" vertical="center"/>
    </xf>
    <xf numFmtId="9" fontId="27" fillId="0" borderId="0" applyFont="0" applyFill="0" applyBorder="0" applyAlignment="0" applyProtection="0"/>
    <xf numFmtId="0" fontId="14" fillId="6" borderId="1">
      <alignment horizontal="left" vertical="center"/>
    </xf>
    <xf numFmtId="0" fontId="2" fillId="0" borderId="0"/>
    <xf numFmtId="167" fontId="12" fillId="2" borderId="1">
      <alignment horizontal="left" vertical="center"/>
    </xf>
    <xf numFmtId="166" fontId="23" fillId="2" borderId="1">
      <alignment horizontal="left" vertical="center"/>
    </xf>
    <xf numFmtId="0" fontId="14" fillId="6" borderId="1">
      <alignment horizontal="left" vertical="center"/>
    </xf>
    <xf numFmtId="9" fontId="11" fillId="0" borderId="0" applyFont="0" applyFill="0" applyBorder="0" applyAlignment="0" applyProtection="0"/>
    <xf numFmtId="0" fontId="1" fillId="0" borderId="0"/>
    <xf numFmtId="9" fontId="11" fillId="0" borderId="0" applyFont="0" applyFill="0" applyBorder="0" applyAlignment="0" applyProtection="0"/>
    <xf numFmtId="172" fontId="55" fillId="0" borderId="16" applyNumberFormat="0">
      <alignment horizontal="right"/>
    </xf>
    <xf numFmtId="0" fontId="56" fillId="0" borderId="0">
      <alignment horizontal="right"/>
    </xf>
    <xf numFmtId="165" fontId="1" fillId="0" borderId="0" applyFont="0" applyFill="0" applyBorder="0" applyAlignment="0" applyProtection="0"/>
  </cellStyleXfs>
  <cellXfs count="314">
    <xf numFmtId="0" fontId="0" fillId="0" borderId="0" xfId="0" applyAlignment="1"/>
    <xf numFmtId="0" fontId="30" fillId="4" borderId="0" xfId="0" applyNumberFormat="1" applyFont="1" applyFill="1" applyBorder="1" applyAlignment="1">
      <alignment horizontal="left" vertical="center"/>
    </xf>
    <xf numFmtId="0" fontId="31" fillId="0" borderId="0" xfId="1265" applyFont="1" applyFill="1" applyBorder="1" applyAlignment="1">
      <alignment horizontal="left" vertical="center"/>
    </xf>
    <xf numFmtId="0" fontId="32" fillId="0" borderId="0" xfId="1265" applyFont="1" applyFill="1" applyBorder="1" applyAlignment="1">
      <alignment horizontal="left" vertical="center"/>
    </xf>
    <xf numFmtId="0" fontId="33" fillId="0" borderId="0" xfId="1265" applyFont="1" applyFill="1" applyBorder="1" applyAlignment="1">
      <alignment horizontal="left" vertical="center"/>
    </xf>
    <xf numFmtId="0" fontId="34" fillId="0" borderId="0" xfId="0" applyNumberFormat="1" applyFont="1" applyFill="1" applyBorder="1" applyAlignment="1">
      <alignment horizontal="left" vertical="center"/>
    </xf>
    <xf numFmtId="0" fontId="34" fillId="0" borderId="0" xfId="1265" applyFont="1" applyFill="1" applyBorder="1" applyAlignment="1">
      <alignment horizontal="left" vertical="top"/>
    </xf>
    <xf numFmtId="0" fontId="36" fillId="0" borderId="0" xfId="1291" applyNumberFormat="1" applyFont="1" applyAlignment="1">
      <alignment vertical="top"/>
    </xf>
    <xf numFmtId="0" fontId="35" fillId="9" borderId="0" xfId="1291" applyNumberFormat="1" applyFont="1" applyFill="1" applyBorder="1" applyAlignment="1"/>
    <xf numFmtId="0" fontId="37" fillId="9" borderId="0" xfId="1291" applyNumberFormat="1" applyFont="1" applyFill="1" applyBorder="1" applyAlignment="1"/>
    <xf numFmtId="170" fontId="35" fillId="9" borderId="0" xfId="1289" applyNumberFormat="1" applyFont="1" applyFill="1" applyBorder="1" applyAlignment="1"/>
    <xf numFmtId="0" fontId="35" fillId="9" borderId="9" xfId="1291" applyNumberFormat="1" applyFont="1" applyFill="1" applyBorder="1" applyAlignment="1"/>
    <xf numFmtId="0" fontId="37" fillId="0" borderId="0" xfId="1291" applyNumberFormat="1" applyFont="1" applyBorder="1" applyAlignment="1">
      <alignment vertical="center"/>
    </xf>
    <xf numFmtId="170" fontId="35" fillId="0" borderId="0" xfId="1289" applyNumberFormat="1" applyFont="1" applyBorder="1" applyAlignment="1">
      <alignment vertical="center"/>
    </xf>
    <xf numFmtId="0" fontId="37" fillId="0" borderId="0" xfId="1291" applyNumberFormat="1" applyFont="1" applyBorder="1" applyAlignment="1">
      <alignment horizontal="left" vertical="center"/>
    </xf>
    <xf numFmtId="0" fontId="42" fillId="0" borderId="0" xfId="1265" applyFont="1" applyFill="1" applyBorder="1" applyAlignment="1">
      <alignment horizontal="left" vertical="center"/>
    </xf>
    <xf numFmtId="0" fontId="36" fillId="0" borderId="0" xfId="1291" applyNumberFormat="1" applyFont="1" applyBorder="1" applyAlignment="1">
      <alignment vertical="top"/>
    </xf>
    <xf numFmtId="49" fontId="44" fillId="2" borderId="1" xfId="1286" applyNumberFormat="1" applyFont="1" applyFill="1" applyBorder="1" applyAlignment="1">
      <alignment vertical="center"/>
    </xf>
    <xf numFmtId="0" fontId="36" fillId="2" borderId="1" xfId="1286" applyNumberFormat="1" applyFont="1" applyFill="1" applyBorder="1" applyAlignment="1">
      <alignment vertical="top"/>
    </xf>
    <xf numFmtId="49" fontId="45" fillId="2" borderId="1" xfId="1286" applyNumberFormat="1" applyFont="1" applyFill="1" applyBorder="1" applyAlignment="1">
      <alignment vertical="center"/>
    </xf>
    <xf numFmtId="49" fontId="47" fillId="2" borderId="1" xfId="1286" applyNumberFormat="1" applyFont="1" applyFill="1" applyBorder="1" applyAlignment="1">
      <alignment vertical="center"/>
    </xf>
    <xf numFmtId="49" fontId="48" fillId="2" borderId="1" xfId="1286" applyNumberFormat="1" applyFont="1" applyFill="1" applyBorder="1" applyAlignment="1">
      <alignment vertical="center"/>
    </xf>
    <xf numFmtId="49" fontId="49" fillId="2" borderId="1" xfId="1286" applyNumberFormat="1" applyFont="1" applyFill="1" applyBorder="1" applyAlignment="1">
      <alignment vertical="center"/>
    </xf>
    <xf numFmtId="49" fontId="35" fillId="2" borderId="1" xfId="1286" applyNumberFormat="1" applyFont="1" applyFill="1" applyBorder="1" applyAlignment="1"/>
    <xf numFmtId="49" fontId="37" fillId="2" borderId="1" xfId="1286" applyNumberFormat="1" applyFont="1" applyFill="1" applyBorder="1" applyAlignment="1">
      <alignment vertical="center"/>
    </xf>
    <xf numFmtId="49" fontId="35" fillId="2" borderId="1" xfId="1286" applyNumberFormat="1" applyFont="1" applyFill="1" applyBorder="1" applyAlignment="1">
      <alignment vertical="center"/>
    </xf>
    <xf numFmtId="49" fontId="35" fillId="2" borderId="1" xfId="1286" applyNumberFormat="1" applyFont="1" applyFill="1" applyBorder="1" applyAlignment="1">
      <alignment horizontal="left" vertical="center"/>
    </xf>
    <xf numFmtId="49" fontId="35" fillId="2" borderId="1" xfId="1286" applyNumberFormat="1" applyFont="1" applyFill="1" applyBorder="1" applyAlignment="1">
      <alignment horizontal="center" vertical="center"/>
    </xf>
    <xf numFmtId="49" fontId="37" fillId="2" borderId="1" xfId="1286" applyNumberFormat="1" applyFont="1" applyFill="1" applyBorder="1" applyAlignment="1">
      <alignment horizontal="center" vertical="center"/>
    </xf>
    <xf numFmtId="49" fontId="50" fillId="2" borderId="1" xfId="1286" applyNumberFormat="1" applyFont="1" applyFill="1" applyBorder="1" applyAlignment="1">
      <alignment horizontal="center" vertical="center" wrapText="1"/>
    </xf>
    <xf numFmtId="49" fontId="36" fillId="2" borderId="1" xfId="1286" applyNumberFormat="1" applyFont="1" applyFill="1" applyBorder="1" applyAlignment="1">
      <alignment vertical="center"/>
    </xf>
    <xf numFmtId="49" fontId="51" fillId="2" borderId="1" xfId="1286" applyNumberFormat="1" applyFont="1" applyFill="1" applyBorder="1" applyAlignment="1">
      <alignment vertical="center"/>
    </xf>
    <xf numFmtId="49" fontId="51" fillId="2" borderId="1" xfId="1286" applyNumberFormat="1" applyFont="1" applyFill="1" applyBorder="1" applyAlignment="1">
      <alignment horizontal="center" vertical="center"/>
    </xf>
    <xf numFmtId="49" fontId="46" fillId="2" borderId="1" xfId="1286" applyNumberFormat="1" applyFont="1" applyFill="1" applyBorder="1" applyAlignment="1">
      <alignment vertical="center"/>
    </xf>
    <xf numFmtId="49" fontId="36" fillId="2" borderId="1" xfId="1286" applyNumberFormat="1" applyFont="1" applyFill="1" applyBorder="1" applyAlignment="1">
      <alignment vertical="center" wrapText="1"/>
    </xf>
    <xf numFmtId="49" fontId="52" fillId="2" borderId="1" xfId="1286" applyNumberFormat="1" applyFont="1" applyFill="1" applyBorder="1" applyAlignment="1">
      <alignment vertical="center"/>
    </xf>
    <xf numFmtId="49" fontId="43" fillId="2" borderId="1" xfId="1286" applyNumberFormat="1" applyFont="1" applyFill="1" applyBorder="1" applyAlignment="1">
      <alignment wrapText="1"/>
    </xf>
    <xf numFmtId="49" fontId="53" fillId="2" borderId="1" xfId="1286" applyNumberFormat="1" applyFont="1" applyFill="1" applyBorder="1" applyAlignment="1">
      <alignment vertical="center" wrapText="1"/>
    </xf>
    <xf numFmtId="49" fontId="44" fillId="2" borderId="1" xfId="1286" applyNumberFormat="1" applyFont="1" applyFill="1" applyBorder="1" applyAlignment="1">
      <alignment horizontal="left" vertical="center"/>
    </xf>
    <xf numFmtId="49" fontId="44" fillId="2" borderId="1" xfId="1286" applyNumberFormat="1" applyFont="1" applyFill="1" applyBorder="1" applyAlignment="1">
      <alignment horizontal="center" vertical="center"/>
    </xf>
    <xf numFmtId="49" fontId="47" fillId="2" borderId="1" xfId="1286" applyNumberFormat="1" applyFont="1" applyFill="1" applyBorder="1" applyAlignment="1">
      <alignment vertical="center" wrapText="1"/>
    </xf>
    <xf numFmtId="170" fontId="35" fillId="0" borderId="0" xfId="1289" applyNumberFormat="1" applyFont="1" applyFill="1" applyBorder="1" applyAlignment="1">
      <alignment vertical="center"/>
    </xf>
    <xf numFmtId="0" fontId="38" fillId="10" borderId="23" xfId="1291" applyNumberFormat="1" applyFont="1" applyFill="1" applyBorder="1" applyAlignment="1">
      <alignment horizontal="center" vertical="center" wrapText="1"/>
    </xf>
    <xf numFmtId="0" fontId="38" fillId="10" borderId="24" xfId="1291" applyNumberFormat="1" applyFont="1" applyFill="1" applyBorder="1" applyAlignment="1">
      <alignment horizontal="center" vertical="center" wrapText="1"/>
    </xf>
    <xf numFmtId="0" fontId="38" fillId="10" borderId="25" xfId="1291" applyNumberFormat="1" applyFont="1" applyFill="1" applyBorder="1" applyAlignment="1">
      <alignment horizontal="center" vertical="center" wrapText="1"/>
    </xf>
    <xf numFmtId="0" fontId="38" fillId="10" borderId="27" xfId="1291" applyNumberFormat="1" applyFont="1" applyFill="1" applyBorder="1" applyAlignment="1">
      <alignment horizontal="center" vertical="center" wrapText="1"/>
    </xf>
    <xf numFmtId="0" fontId="38" fillId="10" borderId="28" xfId="1291" applyNumberFormat="1" applyFont="1" applyFill="1" applyBorder="1" applyAlignment="1">
      <alignment horizontal="center" vertical="center" wrapText="1"/>
    </xf>
    <xf numFmtId="0" fontId="37" fillId="9" borderId="17" xfId="1291" applyNumberFormat="1" applyFont="1" applyFill="1" applyBorder="1" applyAlignment="1">
      <alignment horizontal="center" vertical="center"/>
    </xf>
    <xf numFmtId="0" fontId="37" fillId="9" borderId="0" xfId="1291" applyNumberFormat="1" applyFont="1" applyFill="1" applyBorder="1" applyAlignment="1">
      <alignment vertical="center"/>
    </xf>
    <xf numFmtId="0" fontId="37" fillId="9" borderId="19" xfId="1291" applyNumberFormat="1" applyFont="1" applyFill="1" applyBorder="1" applyAlignment="1">
      <alignment horizontal="center" vertical="center"/>
    </xf>
    <xf numFmtId="0" fontId="37" fillId="9" borderId="20" xfId="1291" applyNumberFormat="1" applyFont="1" applyFill="1" applyBorder="1" applyAlignment="1">
      <alignment vertical="center"/>
    </xf>
    <xf numFmtId="0" fontId="36" fillId="0" borderId="0" xfId="1291" applyNumberFormat="1" applyFont="1" applyBorder="1" applyAlignment="1">
      <alignment vertical="center"/>
    </xf>
    <xf numFmtId="170" fontId="35" fillId="9" borderId="0" xfId="1289" applyNumberFormat="1" applyFont="1" applyFill="1" applyBorder="1" applyAlignment="1">
      <alignment vertical="center"/>
    </xf>
    <xf numFmtId="173" fontId="35" fillId="9" borderId="18" xfId="1360" applyNumberFormat="1" applyFont="1" applyFill="1" applyBorder="1" applyAlignment="1">
      <alignment vertical="center"/>
    </xf>
    <xf numFmtId="0" fontId="36" fillId="0" borderId="0" xfId="1291" applyNumberFormat="1" applyFont="1" applyAlignment="1">
      <alignment vertical="center"/>
    </xf>
    <xf numFmtId="0" fontId="36" fillId="0" borderId="20" xfId="1291" applyNumberFormat="1" applyFont="1" applyBorder="1" applyAlignment="1">
      <alignment vertical="center"/>
    </xf>
    <xf numFmtId="170" fontId="35" fillId="9" borderId="20" xfId="1289" applyNumberFormat="1" applyFont="1" applyFill="1" applyBorder="1" applyAlignment="1">
      <alignment vertical="center"/>
    </xf>
    <xf numFmtId="173" fontId="35" fillId="9" borderId="21" xfId="1360" applyNumberFormat="1" applyFont="1" applyFill="1" applyBorder="1" applyAlignment="1">
      <alignment vertical="center"/>
    </xf>
    <xf numFmtId="0" fontId="37" fillId="9" borderId="13" xfId="1291" applyNumberFormat="1" applyFont="1" applyFill="1" applyBorder="1" applyAlignment="1">
      <alignment vertical="center"/>
    </xf>
    <xf numFmtId="0" fontId="0" fillId="0" borderId="0" xfId="0" applyAlignment="1">
      <alignment vertical="center"/>
    </xf>
    <xf numFmtId="170" fontId="35" fillId="2" borderId="0" xfId="1289" applyNumberFormat="1" applyFont="1" applyFill="1" applyBorder="1" applyAlignment="1">
      <alignment vertical="center"/>
    </xf>
    <xf numFmtId="170" fontId="35" fillId="2" borderId="20" xfId="1289" applyNumberFormat="1" applyFont="1" applyFill="1" applyBorder="1" applyAlignment="1">
      <alignment vertical="center"/>
    </xf>
    <xf numFmtId="173" fontId="35" fillId="9" borderId="0" xfId="1360" applyNumberFormat="1" applyFont="1" applyFill="1" applyBorder="1" applyAlignment="1">
      <alignment vertical="center"/>
    </xf>
    <xf numFmtId="0" fontId="35" fillId="9" borderId="0" xfId="1291" applyNumberFormat="1" applyFont="1" applyFill="1" applyBorder="1" applyAlignment="1">
      <alignment vertical="center"/>
    </xf>
    <xf numFmtId="3" fontId="35" fillId="2" borderId="0" xfId="1291" applyNumberFormat="1" applyFont="1" applyFill="1" applyBorder="1" applyAlignment="1">
      <alignment vertical="center"/>
    </xf>
    <xf numFmtId="0" fontId="37" fillId="9" borderId="10" xfId="1291" applyNumberFormat="1" applyFont="1" applyFill="1" applyBorder="1" applyAlignment="1">
      <alignment horizontal="center" vertical="center"/>
    </xf>
    <xf numFmtId="170" fontId="36" fillId="0" borderId="0" xfId="1289" applyNumberFormat="1" applyFont="1" applyBorder="1" applyAlignment="1">
      <alignment vertical="center"/>
    </xf>
    <xf numFmtId="0" fontId="45" fillId="9" borderId="10" xfId="1291" applyNumberFormat="1" applyFont="1" applyFill="1" applyBorder="1" applyAlignment="1">
      <alignment horizontal="left" vertical="center"/>
    </xf>
    <xf numFmtId="0" fontId="45" fillId="9" borderId="0" xfId="1291" applyNumberFormat="1" applyFont="1" applyFill="1" applyBorder="1" applyAlignment="1">
      <alignment horizontal="left" vertical="center"/>
    </xf>
    <xf numFmtId="0" fontId="57" fillId="0" borderId="0" xfId="1291" applyNumberFormat="1" applyFont="1" applyBorder="1" applyAlignment="1">
      <alignment vertical="center"/>
    </xf>
    <xf numFmtId="170" fontId="57" fillId="0" borderId="0" xfId="1289" applyNumberFormat="1" applyFont="1" applyBorder="1" applyAlignment="1">
      <alignment vertical="center"/>
    </xf>
    <xf numFmtId="0" fontId="37" fillId="9" borderId="12" xfId="1291" applyNumberFormat="1" applyFont="1" applyFill="1" applyBorder="1" applyAlignment="1">
      <alignment horizontal="center" vertical="center"/>
    </xf>
    <xf numFmtId="0" fontId="35" fillId="9" borderId="13" xfId="1291" applyNumberFormat="1" applyFont="1" applyFill="1" applyBorder="1" applyAlignment="1">
      <alignment vertical="center"/>
    </xf>
    <xf numFmtId="170" fontId="36" fillId="0" borderId="13" xfId="1289" applyNumberFormat="1" applyFont="1" applyBorder="1" applyAlignment="1">
      <alignment vertical="center"/>
    </xf>
    <xf numFmtId="10" fontId="57" fillId="2" borderId="0" xfId="1360" applyNumberFormat="1" applyFont="1" applyFill="1" applyBorder="1" applyAlignment="1">
      <alignment vertical="center"/>
    </xf>
    <xf numFmtId="10" fontId="57" fillId="0" borderId="0" xfId="1360" applyNumberFormat="1" applyFont="1" applyBorder="1" applyAlignment="1">
      <alignment vertical="center"/>
    </xf>
    <xf numFmtId="0" fontId="44" fillId="0" borderId="0" xfId="0" applyFont="1" applyAlignment="1"/>
    <xf numFmtId="0" fontId="60" fillId="3" borderId="2" xfId="0" applyNumberFormat="1" applyFont="1" applyFill="1" applyBorder="1" applyAlignment="1">
      <alignment horizontal="left" vertical="center"/>
    </xf>
    <xf numFmtId="0" fontId="61" fillId="3" borderId="0" xfId="0" applyNumberFormat="1" applyFont="1" applyFill="1" applyBorder="1" applyAlignment="1">
      <alignment horizontal="left" vertical="center"/>
    </xf>
    <xf numFmtId="0" fontId="61" fillId="3" borderId="7" xfId="0" applyNumberFormat="1" applyFont="1" applyFill="1" applyBorder="1" applyAlignment="1">
      <alignment horizontal="left" vertical="center"/>
    </xf>
    <xf numFmtId="0" fontId="61" fillId="3" borderId="0" xfId="0" applyNumberFormat="1" applyFont="1" applyFill="1" applyBorder="1" applyAlignment="1">
      <alignment horizontal="center" vertical="center"/>
    </xf>
    <xf numFmtId="0" fontId="62" fillId="3" borderId="0" xfId="0" applyNumberFormat="1" applyFont="1" applyFill="1" applyBorder="1" applyAlignment="1">
      <alignment horizontal="center" vertical="center"/>
    </xf>
    <xf numFmtId="0" fontId="65" fillId="2" borderId="1" xfId="0" applyNumberFormat="1" applyFont="1" applyFill="1" applyBorder="1" applyAlignment="1">
      <alignment horizontal="left" vertical="center"/>
    </xf>
    <xf numFmtId="0" fontId="66" fillId="2" borderId="1" xfId="0" applyNumberFormat="1" applyFont="1" applyFill="1" applyBorder="1" applyAlignment="1">
      <alignment horizontal="left" vertical="center"/>
    </xf>
    <xf numFmtId="0" fontId="61" fillId="2" borderId="1" xfId="0" applyNumberFormat="1" applyFont="1" applyFill="1" applyBorder="1" applyAlignment="1">
      <alignment horizontal="left" vertical="center"/>
    </xf>
    <xf numFmtId="49" fontId="51" fillId="2" borderId="1" xfId="0" applyNumberFormat="1" applyFont="1" applyFill="1" applyBorder="1" applyAlignment="1">
      <alignment vertical="center"/>
    </xf>
    <xf numFmtId="0" fontId="63" fillId="2" borderId="8" xfId="0" applyNumberFormat="1" applyFont="1" applyFill="1" applyBorder="1" applyAlignment="1">
      <alignment horizontal="left" vertical="center"/>
    </xf>
    <xf numFmtId="0" fontId="64" fillId="2" borderId="8" xfId="0" applyNumberFormat="1" applyFont="1" applyFill="1" applyBorder="1" applyAlignment="1">
      <alignment horizontal="center" vertical="center"/>
    </xf>
    <xf numFmtId="0" fontId="35" fillId="0" borderId="1" xfId="1269" applyFont="1" applyFill="1">
      <alignment horizontal="left" vertical="center"/>
    </xf>
    <xf numFmtId="0" fontId="68" fillId="2" borderId="1" xfId="0" applyNumberFormat="1" applyFont="1" applyFill="1" applyBorder="1" applyAlignment="1">
      <alignment horizontal="left" vertical="center"/>
    </xf>
    <xf numFmtId="0" fontId="44" fillId="2" borderId="1" xfId="0" applyNumberFormat="1" applyFont="1" applyFill="1" applyBorder="1" applyAlignment="1">
      <alignment horizontal="left" vertical="center"/>
    </xf>
    <xf numFmtId="0" fontId="69" fillId="2" borderId="1" xfId="0" applyNumberFormat="1" applyFont="1" applyFill="1" applyBorder="1" applyAlignment="1">
      <alignment horizontal="left" vertical="center"/>
    </xf>
    <xf numFmtId="0" fontId="36" fillId="2" borderId="1" xfId="0" applyNumberFormat="1" applyFont="1" applyFill="1" applyBorder="1" applyAlignment="1">
      <alignment horizontal="center" vertical="center"/>
    </xf>
    <xf numFmtId="0" fontId="35" fillId="0" borderId="1" xfId="0" applyNumberFormat="1" applyFont="1" applyFill="1" applyBorder="1" applyAlignment="1">
      <alignment horizontal="left" vertical="center"/>
    </xf>
    <xf numFmtId="0" fontId="70" fillId="0" borderId="1" xfId="0" applyNumberFormat="1" applyFont="1" applyFill="1" applyBorder="1" applyAlignment="1">
      <alignment horizontal="left" vertical="center"/>
    </xf>
    <xf numFmtId="0" fontId="71" fillId="2" borderId="1" xfId="0" applyNumberFormat="1" applyFont="1" applyFill="1" applyBorder="1" applyAlignment="1">
      <alignment horizontal="left" vertical="center"/>
    </xf>
    <xf numFmtId="0" fontId="72" fillId="2" borderId="1" xfId="0" applyNumberFormat="1" applyFont="1" applyFill="1" applyBorder="1" applyAlignment="1">
      <alignment horizontal="left" vertical="center"/>
    </xf>
    <xf numFmtId="0" fontId="73" fillId="2" borderId="1" xfId="0" applyNumberFormat="1" applyFont="1" applyFill="1" applyBorder="1" applyAlignment="1">
      <alignment horizontal="center" vertical="center"/>
    </xf>
    <xf numFmtId="0" fontId="65" fillId="2" borderId="0" xfId="0" applyNumberFormat="1" applyFont="1" applyFill="1" applyBorder="1" applyAlignment="1">
      <alignment horizontal="left" vertical="center"/>
    </xf>
    <xf numFmtId="0" fontId="66" fillId="2" borderId="0" xfId="0" applyNumberFormat="1" applyFont="1" applyFill="1" applyBorder="1" applyAlignment="1">
      <alignment horizontal="left" vertical="center"/>
    </xf>
    <xf numFmtId="0" fontId="61" fillId="2" borderId="0" xfId="0" applyNumberFormat="1" applyFont="1" applyFill="1" applyBorder="1" applyAlignment="1">
      <alignment horizontal="left" vertical="center"/>
    </xf>
    <xf numFmtId="49" fontId="51" fillId="2" borderId="0" xfId="0" applyNumberFormat="1" applyFont="1" applyFill="1" applyBorder="1" applyAlignment="1">
      <alignment vertical="center"/>
    </xf>
    <xf numFmtId="0" fontId="63" fillId="2" borderId="0" xfId="0" applyNumberFormat="1" applyFont="1" applyFill="1" applyBorder="1" applyAlignment="1">
      <alignment horizontal="left" vertical="center"/>
    </xf>
    <xf numFmtId="0" fontId="64" fillId="2" borderId="0" xfId="0" applyNumberFormat="1" applyFont="1" applyFill="1" applyBorder="1" applyAlignment="1">
      <alignment horizontal="center" vertical="center"/>
    </xf>
    <xf numFmtId="0" fontId="74" fillId="4" borderId="0" xfId="1264" applyFont="1">
      <alignment horizontal="left" vertical="center"/>
    </xf>
    <xf numFmtId="0" fontId="74" fillId="4" borderId="0" xfId="1264" applyFont="1" applyAlignment="1">
      <alignment horizontal="center" vertical="center"/>
    </xf>
    <xf numFmtId="0" fontId="32" fillId="5" borderId="0" xfId="1265" applyFont="1" applyAlignment="1">
      <alignment horizontal="center" vertical="center"/>
    </xf>
    <xf numFmtId="0" fontId="33" fillId="5" borderId="0" xfId="1265" applyFont="1" applyAlignment="1">
      <alignment horizontal="center" vertical="center"/>
    </xf>
    <xf numFmtId="0" fontId="75" fillId="5" borderId="0" xfId="1265" applyFont="1" applyAlignment="1">
      <alignment horizontal="center" vertical="center"/>
    </xf>
    <xf numFmtId="0" fontId="34" fillId="5" borderId="0" xfId="1265" applyFont="1" applyAlignment="1">
      <alignment horizontal="center" vertical="center"/>
    </xf>
    <xf numFmtId="0" fontId="44" fillId="0" borderId="0" xfId="0" applyFont="1" applyBorder="1" applyAlignment="1"/>
    <xf numFmtId="0" fontId="44" fillId="0" borderId="0" xfId="0" applyFont="1" applyAlignment="1">
      <alignment horizontal="center"/>
    </xf>
    <xf numFmtId="0" fontId="76" fillId="2" borderId="6" xfId="0" applyNumberFormat="1" applyFont="1" applyFill="1" applyBorder="1" applyAlignment="1">
      <alignment horizontal="left" vertical="center"/>
    </xf>
    <xf numFmtId="0" fontId="58" fillId="2" borderId="1" xfId="0" applyNumberFormat="1" applyFont="1" applyFill="1" applyBorder="1" applyAlignment="1">
      <alignment horizontal="left" vertical="center"/>
    </xf>
    <xf numFmtId="0" fontId="32" fillId="0" borderId="0" xfId="1361" applyFont="1"/>
    <xf numFmtId="0" fontId="35" fillId="0" borderId="8" xfId="0" applyNumberFormat="1" applyFont="1" applyFill="1" applyBorder="1" applyAlignment="1">
      <alignment horizontal="left" vertical="center"/>
    </xf>
    <xf numFmtId="0" fontId="76" fillId="2" borderId="1" xfId="0" applyNumberFormat="1" applyFont="1" applyFill="1" applyBorder="1" applyAlignment="1">
      <alignment horizontal="left" vertical="center"/>
    </xf>
    <xf numFmtId="0" fontId="58" fillId="2" borderId="1" xfId="0" applyNumberFormat="1" applyFont="1" applyFill="1" applyBorder="1" applyAlignment="1">
      <alignment horizontal="left" vertical="top"/>
    </xf>
    <xf numFmtId="0" fontId="69" fillId="9" borderId="0" xfId="0" applyNumberFormat="1" applyFont="1" applyFill="1" applyBorder="1" applyAlignment="1">
      <alignment horizontal="center" vertical="center"/>
    </xf>
    <xf numFmtId="170" fontId="33" fillId="2" borderId="1" xfId="1289" applyNumberFormat="1" applyFont="1" applyFill="1" applyBorder="1" applyAlignment="1">
      <alignment horizontal="center" vertical="center"/>
    </xf>
    <xf numFmtId="0" fontId="36" fillId="0" borderId="0" xfId="0" applyNumberFormat="1" applyFont="1" applyAlignment="1">
      <alignment horizontal="center" vertical="center"/>
    </xf>
    <xf numFmtId="167" fontId="36" fillId="2" borderId="1" xfId="0" applyNumberFormat="1" applyFont="1" applyFill="1" applyBorder="1" applyAlignment="1">
      <alignment horizontal="left" vertical="center"/>
    </xf>
    <xf numFmtId="0" fontId="78" fillId="9" borderId="0" xfId="0" applyNumberFormat="1" applyFont="1" applyFill="1" applyBorder="1" applyAlignment="1">
      <alignment horizontal="left" vertical="center"/>
    </xf>
    <xf numFmtId="0" fontId="68" fillId="9" borderId="0" xfId="0" applyNumberFormat="1" applyFont="1" applyFill="1" applyBorder="1" applyAlignment="1">
      <alignment horizontal="left" vertical="center"/>
    </xf>
    <xf numFmtId="0" fontId="80" fillId="0" borderId="0" xfId="0" applyFont="1" applyFill="1" applyBorder="1" applyAlignment="1">
      <alignment horizontal="left" vertical="center"/>
    </xf>
    <xf numFmtId="3" fontId="81" fillId="2" borderId="1" xfId="1290" applyNumberFormat="1" applyFont="1" applyFill="1" applyBorder="1" applyAlignment="1">
      <alignment horizontal="left" vertical="center"/>
    </xf>
    <xf numFmtId="3" fontId="82" fillId="2" borderId="1" xfId="1290" applyNumberFormat="1" applyFont="1" applyFill="1" applyBorder="1" applyAlignment="1">
      <alignment horizontal="center" vertical="center"/>
    </xf>
    <xf numFmtId="3" fontId="81" fillId="2" borderId="1" xfId="1290" applyNumberFormat="1" applyFont="1" applyFill="1" applyBorder="1" applyAlignment="1">
      <alignment horizontal="center" vertical="center"/>
    </xf>
    <xf numFmtId="0" fontId="36" fillId="2" borderId="0" xfId="0" applyNumberFormat="1" applyFont="1" applyFill="1" applyAlignment="1">
      <alignment horizontal="left" vertical="top"/>
    </xf>
    <xf numFmtId="0" fontId="36" fillId="2" borderId="0" xfId="0" applyNumberFormat="1" applyFont="1" applyFill="1" applyAlignment="1">
      <alignment horizontal="center" vertical="center"/>
    </xf>
    <xf numFmtId="3" fontId="33" fillId="2" borderId="1" xfId="1290" applyNumberFormat="1" applyFont="1" applyFill="1" applyBorder="1" applyAlignment="1">
      <alignment horizontal="center" vertical="center"/>
    </xf>
    <xf numFmtId="170" fontId="77" fillId="2" borderId="1" xfId="1289" applyNumberFormat="1" applyFont="1" applyFill="1" applyBorder="1" applyAlignment="1">
      <alignment horizontal="center" vertical="center"/>
    </xf>
    <xf numFmtId="170" fontId="32" fillId="0" borderId="0" xfId="1289" applyNumberFormat="1" applyFont="1"/>
    <xf numFmtId="170" fontId="44" fillId="0" borderId="0" xfId="1289" applyNumberFormat="1" applyFont="1" applyAlignment="1"/>
    <xf numFmtId="167" fontId="59" fillId="2" borderId="0" xfId="1266" applyFont="1" applyFill="1" applyBorder="1" applyAlignment="1">
      <alignment horizontal="center" vertical="center"/>
    </xf>
    <xf numFmtId="0" fontId="36" fillId="0" borderId="0" xfId="0" applyNumberFormat="1" applyFont="1" applyAlignment="1">
      <alignment horizontal="left" vertical="top"/>
    </xf>
    <xf numFmtId="0" fontId="65" fillId="2" borderId="0" xfId="1327" applyNumberFormat="1" applyFont="1" applyFill="1" applyBorder="1" applyAlignment="1">
      <alignment horizontal="left" vertical="center"/>
    </xf>
    <xf numFmtId="0" fontId="66" fillId="2" borderId="0" xfId="1327" applyNumberFormat="1" applyFont="1" applyFill="1" applyBorder="1" applyAlignment="1">
      <alignment horizontal="left" vertical="center"/>
    </xf>
    <xf numFmtId="0" fontId="61" fillId="2" borderId="0" xfId="1327" applyNumberFormat="1" applyFont="1" applyFill="1" applyBorder="1" applyAlignment="1">
      <alignment horizontal="left" vertical="center"/>
    </xf>
    <xf numFmtId="0" fontId="63" fillId="2" borderId="0" xfId="1327" applyNumberFormat="1" applyFont="1" applyFill="1" applyBorder="1" applyAlignment="1">
      <alignment horizontal="left" vertical="center"/>
    </xf>
    <xf numFmtId="0" fontId="67" fillId="2" borderId="0" xfId="1327" applyNumberFormat="1" applyFont="1" applyFill="1" applyBorder="1" applyAlignment="1">
      <alignment horizontal="left" vertical="center"/>
    </xf>
    <xf numFmtId="0" fontId="64" fillId="2" borderId="0" xfId="1327" applyNumberFormat="1" applyFont="1" applyFill="1" applyBorder="1" applyAlignment="1">
      <alignment horizontal="center" vertical="center"/>
    </xf>
    <xf numFmtId="0" fontId="44" fillId="0" borderId="0" xfId="1327" applyFont="1" applyAlignment="1"/>
    <xf numFmtId="0" fontId="35" fillId="2" borderId="0" xfId="1327" applyNumberFormat="1" applyFont="1" applyFill="1" applyBorder="1" applyAlignment="1">
      <alignment horizontal="left" vertical="center"/>
    </xf>
    <xf numFmtId="0" fontId="36" fillId="2" borderId="0" xfId="1327" applyNumberFormat="1" applyFont="1" applyFill="1" applyBorder="1" applyAlignment="1">
      <alignment horizontal="left" vertical="top"/>
    </xf>
    <xf numFmtId="0" fontId="64" fillId="2" borderId="0" xfId="1327" applyNumberFormat="1" applyFont="1" applyFill="1" applyBorder="1" applyAlignment="1">
      <alignment horizontal="left" vertical="top"/>
    </xf>
    <xf numFmtId="0" fontId="58" fillId="0" borderId="0" xfId="1327" applyFont="1" applyAlignment="1"/>
    <xf numFmtId="0" fontId="54" fillId="5" borderId="15" xfId="1265" applyFont="1" applyBorder="1" applyAlignment="1">
      <alignment horizontal="center" vertical="center" wrapText="1"/>
    </xf>
    <xf numFmtId="0" fontId="35" fillId="0" borderId="15" xfId="1327" applyFont="1" applyBorder="1" applyAlignment="1"/>
    <xf numFmtId="0" fontId="69" fillId="0" borderId="0" xfId="1327" applyFont="1" applyAlignment="1"/>
    <xf numFmtId="170" fontId="44" fillId="0" borderId="0" xfId="0" applyNumberFormat="1" applyFont="1" applyAlignment="1"/>
    <xf numFmtId="9" fontId="35" fillId="0" borderId="15" xfId="1360" applyFont="1" applyBorder="1" applyAlignment="1"/>
    <xf numFmtId="170" fontId="44" fillId="0" borderId="0" xfId="1327" applyNumberFormat="1" applyFont="1" applyAlignment="1"/>
    <xf numFmtId="170" fontId="35" fillId="0" borderId="15" xfId="1289" applyNumberFormat="1" applyFont="1" applyBorder="1" applyAlignment="1"/>
    <xf numFmtId="0" fontId="86" fillId="4" borderId="0" xfId="1264" applyFont="1">
      <alignment horizontal="left" vertical="center"/>
    </xf>
    <xf numFmtId="0" fontId="40" fillId="5" borderId="0" xfId="1265" applyFont="1" applyAlignment="1">
      <alignment horizontal="left" vertical="center"/>
    </xf>
    <xf numFmtId="164" fontId="33" fillId="2" borderId="1" xfId="1289" applyFont="1" applyFill="1" applyBorder="1" applyAlignment="1">
      <alignment horizontal="center" vertical="center"/>
    </xf>
    <xf numFmtId="0" fontId="40" fillId="2" borderId="0" xfId="1265" applyFont="1" applyFill="1" applyBorder="1" applyAlignment="1">
      <alignment horizontal="left" vertical="center"/>
    </xf>
    <xf numFmtId="0" fontId="37" fillId="9" borderId="0" xfId="1291" applyNumberFormat="1" applyFont="1" applyFill="1" applyBorder="1" applyAlignment="1">
      <alignment horizontal="center" vertical="center"/>
    </xf>
    <xf numFmtId="10" fontId="57" fillId="2" borderId="11" xfId="1360" applyNumberFormat="1" applyFont="1" applyFill="1" applyBorder="1" applyAlignment="1">
      <alignment vertical="center"/>
    </xf>
    <xf numFmtId="10" fontId="57" fillId="0" borderId="11" xfId="1360" applyNumberFormat="1" applyFont="1" applyBorder="1" applyAlignment="1">
      <alignment vertical="center"/>
    </xf>
    <xf numFmtId="10" fontId="36" fillId="0" borderId="0" xfId="1360" applyNumberFormat="1" applyFont="1" applyBorder="1" applyAlignment="1">
      <alignment vertical="center"/>
    </xf>
    <xf numFmtId="10" fontId="36" fillId="0" borderId="11" xfId="1360" applyNumberFormat="1" applyFont="1" applyBorder="1" applyAlignment="1">
      <alignment vertical="center"/>
    </xf>
    <xf numFmtId="10" fontId="36" fillId="0" borderId="13" xfId="1360" applyNumberFormat="1" applyFont="1" applyBorder="1" applyAlignment="1">
      <alignment vertical="center"/>
    </xf>
    <xf numFmtId="10" fontId="36" fillId="0" borderId="14" xfId="1360" applyNumberFormat="1" applyFont="1" applyBorder="1" applyAlignment="1">
      <alignment vertical="center"/>
    </xf>
    <xf numFmtId="174" fontId="36" fillId="0" borderId="0" xfId="1360" applyNumberFormat="1" applyFont="1" applyAlignment="1">
      <alignment vertical="center"/>
    </xf>
    <xf numFmtId="174" fontId="36" fillId="0" borderId="0" xfId="1291" applyNumberFormat="1" applyFont="1" applyAlignment="1">
      <alignment vertical="center"/>
    </xf>
    <xf numFmtId="170" fontId="33" fillId="0" borderId="1" xfId="1289" applyNumberFormat="1" applyFont="1" applyFill="1" applyBorder="1" applyAlignment="1">
      <alignment horizontal="center" vertical="center"/>
    </xf>
    <xf numFmtId="0" fontId="35" fillId="0" borderId="15" xfId="1327" applyFont="1" applyBorder="1" applyAlignment="1">
      <alignment horizontal="center"/>
    </xf>
    <xf numFmtId="170" fontId="35" fillId="13" borderId="15" xfId="1289" applyNumberFormat="1" applyFont="1" applyFill="1" applyBorder="1" applyAlignment="1"/>
    <xf numFmtId="0" fontId="32" fillId="0" borderId="0" xfId="1361" applyFont="1" applyFill="1"/>
    <xf numFmtId="170" fontId="79" fillId="0" borderId="1" xfId="1289" applyNumberFormat="1" applyFont="1" applyFill="1" applyBorder="1" applyAlignment="1">
      <alignment horizontal="center" vertical="center"/>
    </xf>
    <xf numFmtId="0" fontId="59" fillId="0" borderId="1" xfId="0" applyNumberFormat="1" applyFont="1" applyFill="1" applyBorder="1" applyAlignment="1">
      <alignment horizontal="left" vertical="center"/>
    </xf>
    <xf numFmtId="0" fontId="59" fillId="0" borderId="0" xfId="0" applyNumberFormat="1" applyFont="1" applyFill="1" applyBorder="1" applyAlignment="1">
      <alignment horizontal="center" vertical="center"/>
    </xf>
    <xf numFmtId="174" fontId="32" fillId="9" borderId="18" xfId="1360" applyNumberFormat="1" applyFont="1" applyFill="1" applyBorder="1" applyAlignment="1">
      <alignment vertical="center"/>
    </xf>
    <xf numFmtId="174" fontId="32" fillId="9" borderId="21" xfId="1360" applyNumberFormat="1" applyFont="1" applyFill="1" applyBorder="1" applyAlignment="1">
      <alignment vertical="center"/>
    </xf>
    <xf numFmtId="175" fontId="33" fillId="2" borderId="1" xfId="1289" applyNumberFormat="1" applyFont="1" applyFill="1" applyBorder="1" applyAlignment="1">
      <alignment horizontal="center" vertical="center"/>
    </xf>
    <xf numFmtId="175" fontId="33" fillId="2" borderId="1" xfId="1290" applyNumberFormat="1" applyFont="1" applyFill="1" applyBorder="1" applyAlignment="1">
      <alignment horizontal="center" vertical="center"/>
    </xf>
    <xf numFmtId="164" fontId="57" fillId="0" borderId="0" xfId="1289" applyNumberFormat="1" applyFont="1" applyBorder="1" applyAlignment="1">
      <alignment vertical="center"/>
    </xf>
    <xf numFmtId="170" fontId="57" fillId="0" borderId="0" xfId="1289" applyNumberFormat="1" applyFont="1" applyFill="1" applyBorder="1" applyAlignment="1">
      <alignment vertical="center"/>
    </xf>
    <xf numFmtId="164" fontId="36" fillId="0" borderId="0" xfId="1289" applyFont="1" applyBorder="1" applyAlignment="1">
      <alignment vertical="center"/>
    </xf>
    <xf numFmtId="164" fontId="57" fillId="0" borderId="0" xfId="1289" applyFont="1" applyFill="1" applyBorder="1" applyAlignment="1">
      <alignment vertical="center"/>
    </xf>
    <xf numFmtId="164" fontId="57" fillId="0" borderId="0" xfId="1289" applyFont="1" applyBorder="1" applyAlignment="1">
      <alignment vertical="center"/>
    </xf>
    <xf numFmtId="164" fontId="36" fillId="0" borderId="13" xfId="1289" applyFont="1" applyBorder="1" applyAlignment="1">
      <alignment vertical="center"/>
    </xf>
    <xf numFmtId="0" fontId="37" fillId="12" borderId="26" xfId="1291" applyNumberFormat="1" applyFont="1" applyFill="1" applyBorder="1" applyAlignment="1">
      <alignment horizontal="center" vertical="center"/>
    </xf>
    <xf numFmtId="0" fontId="37" fillId="12" borderId="27" xfId="1291" applyNumberFormat="1" applyFont="1" applyFill="1" applyBorder="1" applyAlignment="1">
      <alignment vertical="center"/>
    </xf>
    <xf numFmtId="0" fontId="35" fillId="12" borderId="27" xfId="1291" applyNumberFormat="1" applyFont="1" applyFill="1" applyBorder="1" applyAlignment="1">
      <alignment vertical="center"/>
    </xf>
    <xf numFmtId="170" fontId="36" fillId="12" borderId="27" xfId="1291" applyNumberFormat="1" applyFont="1" applyFill="1" applyBorder="1" applyAlignment="1">
      <alignment vertical="center"/>
    </xf>
    <xf numFmtId="170" fontId="36" fillId="12" borderId="28" xfId="1291" applyNumberFormat="1" applyFont="1" applyFill="1" applyBorder="1" applyAlignment="1">
      <alignment vertical="center"/>
    </xf>
    <xf numFmtId="170" fontId="36" fillId="0" borderId="0" xfId="1291" applyNumberFormat="1" applyFont="1" applyAlignment="1">
      <alignment vertical="top"/>
    </xf>
    <xf numFmtId="9" fontId="36" fillId="12" borderId="27" xfId="1360" applyFont="1" applyFill="1" applyBorder="1" applyAlignment="1">
      <alignment vertical="center"/>
    </xf>
    <xf numFmtId="9" fontId="36" fillId="12" borderId="28" xfId="1360" applyFont="1" applyFill="1" applyBorder="1" applyAlignment="1">
      <alignment vertical="center"/>
    </xf>
    <xf numFmtId="0" fontId="38" fillId="10" borderId="15" xfId="1291" applyNumberFormat="1" applyFont="1" applyFill="1" applyBorder="1" applyAlignment="1">
      <alignment horizontal="center" vertical="center" wrapText="1"/>
    </xf>
    <xf numFmtId="0" fontId="37" fillId="9" borderId="15" xfId="1291" applyNumberFormat="1" applyFont="1" applyFill="1" applyBorder="1" applyAlignment="1">
      <alignment horizontal="center" vertical="center"/>
    </xf>
    <xf numFmtId="0" fontId="37" fillId="9" borderId="15" xfId="1291" applyNumberFormat="1" applyFont="1" applyFill="1" applyBorder="1" applyAlignment="1">
      <alignment vertical="center"/>
    </xf>
    <xf numFmtId="0" fontId="36" fillId="0" borderId="15" xfId="1291" applyNumberFormat="1" applyFont="1" applyBorder="1" applyAlignment="1">
      <alignment vertical="center"/>
    </xf>
    <xf numFmtId="166" fontId="36" fillId="0" borderId="15" xfId="1360" applyNumberFormat="1" applyFont="1" applyBorder="1" applyAlignment="1">
      <alignment vertical="center"/>
    </xf>
    <xf numFmtId="0" fontId="45" fillId="9" borderId="15" xfId="1291" applyNumberFormat="1" applyFont="1" applyFill="1" applyBorder="1" applyAlignment="1">
      <alignment horizontal="left" vertical="center"/>
    </xf>
    <xf numFmtId="0" fontId="57" fillId="0" borderId="15" xfId="1291" applyNumberFormat="1" applyFont="1" applyBorder="1" applyAlignment="1">
      <alignment vertical="center"/>
    </xf>
    <xf numFmtId="166" fontId="57" fillId="0" borderId="15" xfId="1360" applyNumberFormat="1" applyFont="1" applyFill="1" applyBorder="1" applyAlignment="1">
      <alignment vertical="center"/>
    </xf>
    <xf numFmtId="166" fontId="57" fillId="0" borderId="15" xfId="1360" applyNumberFormat="1" applyFont="1" applyBorder="1" applyAlignment="1">
      <alignment vertical="center"/>
    </xf>
    <xf numFmtId="0" fontId="35" fillId="9" borderId="15" xfId="1291" applyNumberFormat="1" applyFont="1" applyFill="1" applyBorder="1" applyAlignment="1">
      <alignment vertical="center"/>
    </xf>
    <xf numFmtId="2" fontId="36" fillId="0" borderId="15" xfId="1360" applyNumberFormat="1" applyFont="1" applyBorder="1" applyAlignment="1">
      <alignment vertical="center"/>
    </xf>
    <xf numFmtId="176" fontId="36" fillId="0" borderId="15" xfId="1360" applyNumberFormat="1" applyFont="1" applyBorder="1" applyAlignment="1">
      <alignment vertical="center"/>
    </xf>
    <xf numFmtId="10" fontId="36" fillId="0" borderId="15" xfId="1360" applyNumberFormat="1" applyFont="1" applyBorder="1" applyAlignment="1">
      <alignment vertical="center"/>
    </xf>
    <xf numFmtId="170" fontId="36" fillId="0" borderId="15" xfId="1289" applyNumberFormat="1" applyFont="1" applyBorder="1" applyAlignment="1">
      <alignment vertical="center"/>
    </xf>
    <xf numFmtId="166" fontId="36" fillId="0" borderId="14" xfId="1360" applyNumberFormat="1" applyFont="1" applyBorder="1" applyAlignment="1">
      <alignment vertical="center"/>
    </xf>
    <xf numFmtId="166" fontId="36" fillId="0" borderId="11" xfId="1360" applyNumberFormat="1" applyFont="1" applyBorder="1" applyAlignment="1">
      <alignment vertical="center"/>
    </xf>
    <xf numFmtId="0" fontId="37" fillId="12" borderId="26" xfId="1291" applyNumberFormat="1" applyFont="1" applyFill="1" applyBorder="1" applyAlignment="1">
      <alignment vertical="center"/>
    </xf>
    <xf numFmtId="166" fontId="36" fillId="0" borderId="0" xfId="1360" applyNumberFormat="1" applyFont="1" applyAlignment="1">
      <alignment vertical="top"/>
    </xf>
    <xf numFmtId="0" fontId="87" fillId="0" borderId="0" xfId="0" applyFont="1" applyAlignment="1"/>
    <xf numFmtId="166" fontId="36" fillId="0" borderId="0" xfId="1360" applyNumberFormat="1" applyFont="1" applyBorder="1" applyAlignment="1">
      <alignment vertical="center"/>
    </xf>
    <xf numFmtId="166" fontId="57" fillId="0" borderId="0" xfId="1360" applyNumberFormat="1" applyFont="1" applyFill="1" applyBorder="1" applyAlignment="1">
      <alignment vertical="center"/>
    </xf>
    <xf numFmtId="166" fontId="57" fillId="0" borderId="11" xfId="1360" applyNumberFormat="1" applyFont="1" applyFill="1" applyBorder="1" applyAlignment="1">
      <alignment vertical="center"/>
    </xf>
    <xf numFmtId="166" fontId="57" fillId="0" borderId="0" xfId="1360" applyNumberFormat="1" applyFont="1" applyBorder="1" applyAlignment="1">
      <alignment vertical="center"/>
    </xf>
    <xf numFmtId="166" fontId="57" fillId="0" borderId="11" xfId="1360" applyNumberFormat="1" applyFont="1" applyBorder="1" applyAlignment="1">
      <alignment vertical="center"/>
    </xf>
    <xf numFmtId="166" fontId="36" fillId="0" borderId="13" xfId="1360" applyNumberFormat="1" applyFont="1" applyBorder="1" applyAlignment="1">
      <alignment vertical="center"/>
    </xf>
    <xf numFmtId="0" fontId="36" fillId="0" borderId="0" xfId="1291" applyNumberFormat="1" applyFont="1" applyAlignment="1">
      <alignment horizontal="center" vertical="top"/>
    </xf>
    <xf numFmtId="0" fontId="40" fillId="5" borderId="0" xfId="1265" applyFont="1" applyBorder="1" applyAlignment="1">
      <alignment vertical="center"/>
    </xf>
    <xf numFmtId="0" fontId="37" fillId="0" borderId="1" xfId="0" applyNumberFormat="1" applyFont="1" applyFill="1" applyBorder="1" applyAlignment="1">
      <alignment horizontal="left" vertical="center"/>
    </xf>
    <xf numFmtId="0" fontId="58" fillId="0" borderId="0" xfId="0" applyFont="1" applyAlignment="1"/>
    <xf numFmtId="0" fontId="54" fillId="0" borderId="0" xfId="1361" applyFont="1"/>
    <xf numFmtId="0" fontId="84" fillId="9" borderId="0" xfId="0" applyNumberFormat="1" applyFont="1" applyFill="1" applyBorder="1" applyAlignment="1">
      <alignment horizontal="center" vertical="center"/>
    </xf>
    <xf numFmtId="170" fontId="88" fillId="0" borderId="1" xfId="1289" applyNumberFormat="1" applyFont="1" applyFill="1" applyBorder="1" applyAlignment="1">
      <alignment horizontal="center" vertical="center"/>
    </xf>
    <xf numFmtId="170" fontId="88" fillId="2" borderId="1" xfId="1289" applyNumberFormat="1" applyFont="1" applyFill="1" applyBorder="1" applyAlignment="1">
      <alignment horizontal="center" vertical="center"/>
    </xf>
    <xf numFmtId="3" fontId="88" fillId="2" borderId="1" xfId="1290" applyNumberFormat="1" applyFont="1" applyFill="1" applyBorder="1" applyAlignment="1">
      <alignment horizontal="center" vertical="center"/>
    </xf>
    <xf numFmtId="3" fontId="90" fillId="2" borderId="1" xfId="1290" applyNumberFormat="1" applyFont="1" applyFill="1" applyBorder="1" applyAlignment="1">
      <alignment horizontal="center" vertical="center"/>
    </xf>
    <xf numFmtId="164" fontId="88" fillId="2" borderId="1" xfId="1289" applyFont="1" applyFill="1" applyBorder="1" applyAlignment="1">
      <alignment horizontal="center" vertical="center"/>
    </xf>
    <xf numFmtId="0" fontId="38" fillId="10" borderId="30" xfId="1291" applyNumberFormat="1" applyFont="1" applyFill="1" applyBorder="1" applyAlignment="1">
      <alignment horizontal="center" vertical="center" wrapText="1"/>
    </xf>
    <xf numFmtId="0" fontId="38" fillId="10" borderId="31" xfId="1291" applyNumberFormat="1" applyFont="1" applyFill="1" applyBorder="1" applyAlignment="1">
      <alignment horizontal="center" vertical="center" wrapText="1"/>
    </xf>
    <xf numFmtId="170" fontId="36" fillId="0" borderId="18" xfId="1289" applyNumberFormat="1" applyFont="1" applyBorder="1" applyAlignment="1">
      <alignment vertical="center"/>
    </xf>
    <xf numFmtId="0" fontId="45" fillId="9" borderId="17" xfId="1291" applyNumberFormat="1" applyFont="1" applyFill="1" applyBorder="1" applyAlignment="1">
      <alignment horizontal="left" vertical="center"/>
    </xf>
    <xf numFmtId="170" fontId="57" fillId="0" borderId="18" xfId="1289" applyNumberFormat="1" applyFont="1" applyBorder="1" applyAlignment="1">
      <alignment vertical="center"/>
    </xf>
    <xf numFmtId="0" fontId="35" fillId="9" borderId="20" xfId="1291" applyNumberFormat="1" applyFont="1" applyFill="1" applyBorder="1" applyAlignment="1">
      <alignment vertical="center"/>
    </xf>
    <xf numFmtId="170" fontId="36" fillId="0" borderId="20" xfId="1289" applyNumberFormat="1" applyFont="1" applyBorder="1" applyAlignment="1">
      <alignment vertical="center"/>
    </xf>
    <xf numFmtId="170" fontId="36" fillId="0" borderId="21" xfId="1289" applyNumberFormat="1" applyFont="1" applyBorder="1" applyAlignment="1">
      <alignment vertical="center"/>
    </xf>
    <xf numFmtId="175" fontId="88" fillId="2" borderId="1" xfId="1289" applyNumberFormat="1" applyFont="1" applyFill="1" applyBorder="1" applyAlignment="1">
      <alignment horizontal="center" vertical="center"/>
    </xf>
    <xf numFmtId="166" fontId="0" fillId="0" borderId="0" xfId="0" applyNumberFormat="1" applyAlignment="1"/>
    <xf numFmtId="166" fontId="59" fillId="12" borderId="27" xfId="1360" applyNumberFormat="1" applyFont="1" applyFill="1" applyBorder="1" applyAlignment="1">
      <alignment vertical="center"/>
    </xf>
    <xf numFmtId="166" fontId="37" fillId="12" borderId="28" xfId="1360" applyNumberFormat="1" applyFont="1" applyFill="1" applyBorder="1" applyAlignment="1">
      <alignment vertical="center"/>
    </xf>
    <xf numFmtId="170" fontId="57" fillId="2" borderId="0" xfId="1289" applyNumberFormat="1" applyFont="1" applyFill="1" applyBorder="1" applyAlignment="1">
      <alignment vertical="center"/>
    </xf>
    <xf numFmtId="170" fontId="57" fillId="2" borderId="18" xfId="1289" applyNumberFormat="1" applyFont="1" applyFill="1" applyBorder="1" applyAlignment="1">
      <alignment vertical="center"/>
    </xf>
    <xf numFmtId="164" fontId="36" fillId="0" borderId="11" xfId="1289" applyFont="1" applyBorder="1" applyAlignment="1">
      <alignment vertical="center"/>
    </xf>
    <xf numFmtId="164" fontId="57" fillId="0" borderId="11" xfId="1289" applyFont="1" applyFill="1" applyBorder="1" applyAlignment="1">
      <alignment vertical="center"/>
    </xf>
    <xf numFmtId="164" fontId="57" fillId="0" borderId="11" xfId="1289" applyFont="1" applyBorder="1" applyAlignment="1">
      <alignment vertical="center"/>
    </xf>
    <xf numFmtId="164" fontId="36" fillId="0" borderId="14" xfId="1289" applyFont="1" applyBorder="1" applyAlignment="1">
      <alignment vertical="center"/>
    </xf>
    <xf numFmtId="166" fontId="36" fillId="0" borderId="0" xfId="1360" applyNumberFormat="1" applyFont="1" applyFill="1" applyBorder="1" applyAlignment="1">
      <alignment vertical="center"/>
    </xf>
    <xf numFmtId="166" fontId="36" fillId="0" borderId="13" xfId="1360" applyNumberFormat="1" applyFont="1" applyFill="1" applyBorder="1" applyAlignment="1">
      <alignment vertical="center"/>
    </xf>
    <xf numFmtId="166" fontId="36" fillId="2" borderId="11" xfId="1360" applyNumberFormat="1" applyFont="1" applyFill="1" applyBorder="1" applyAlignment="1">
      <alignment vertical="center"/>
    </xf>
    <xf numFmtId="166" fontId="36" fillId="2" borderId="14" xfId="1360" applyNumberFormat="1" applyFont="1" applyFill="1" applyBorder="1" applyAlignment="1">
      <alignment vertical="center"/>
    </xf>
    <xf numFmtId="10" fontId="36" fillId="0" borderId="0" xfId="1291" applyNumberFormat="1" applyFont="1" applyAlignment="1">
      <alignment vertical="top"/>
    </xf>
    <xf numFmtId="164" fontId="36" fillId="0" borderId="0" xfId="1291" applyNumberFormat="1" applyFont="1" applyAlignment="1">
      <alignment vertical="top"/>
    </xf>
    <xf numFmtId="170" fontId="36" fillId="0" borderId="0" xfId="1289" applyNumberFormat="1" applyFont="1" applyAlignment="1">
      <alignment vertical="top"/>
    </xf>
    <xf numFmtId="9" fontId="44" fillId="0" borderId="0" xfId="1360" applyFont="1" applyAlignment="1"/>
    <xf numFmtId="10" fontId="35" fillId="0" borderId="15" xfId="1360" applyNumberFormat="1" applyFont="1" applyBorder="1" applyAlignment="1"/>
    <xf numFmtId="0" fontId="91" fillId="0" borderId="0" xfId="0" applyFont="1" applyAlignment="1"/>
    <xf numFmtId="170" fontId="92" fillId="0" borderId="15" xfId="1289" applyNumberFormat="1" applyFont="1" applyBorder="1" applyAlignment="1"/>
    <xf numFmtId="43" fontId="92" fillId="0" borderId="15" xfId="1289" applyNumberFormat="1" applyFont="1" applyBorder="1" applyAlignment="1"/>
    <xf numFmtId="43" fontId="35" fillId="0" borderId="15" xfId="1289" applyNumberFormat="1" applyFont="1" applyBorder="1" applyAlignment="1"/>
    <xf numFmtId="0" fontId="44" fillId="0" borderId="0" xfId="0" applyFont="1" applyAlignment="1">
      <alignment wrapText="1"/>
    </xf>
    <xf numFmtId="3" fontId="44" fillId="0" borderId="0" xfId="0" applyNumberFormat="1" applyFont="1" applyAlignment="1"/>
    <xf numFmtId="9" fontId="35" fillId="0" borderId="15" xfId="1360" applyFont="1" applyBorder="1" applyAlignment="1">
      <alignment horizontal="center"/>
    </xf>
    <xf numFmtId="0" fontId="58" fillId="0" borderId="0" xfId="0" applyFont="1" applyAlignment="1">
      <alignment wrapText="1"/>
    </xf>
    <xf numFmtId="9" fontId="36" fillId="0" borderId="0" xfId="1360" applyFont="1" applyAlignment="1">
      <alignment vertical="top"/>
    </xf>
    <xf numFmtId="0" fontId="44" fillId="16" borderId="0" xfId="1327" applyFont="1" applyFill="1" applyAlignment="1"/>
    <xf numFmtId="0" fontId="97" fillId="3" borderId="0" xfId="0" applyFont="1" applyFill="1" applyAlignment="1"/>
    <xf numFmtId="0" fontId="96" fillId="0" borderId="0" xfId="0" applyFont="1" applyAlignment="1"/>
    <xf numFmtId="1" fontId="96" fillId="0" borderId="0" xfId="0" applyNumberFormat="1" applyFont="1" applyAlignment="1"/>
    <xf numFmtId="0" fontId="95" fillId="0" borderId="0" xfId="0" applyFont="1" applyAlignment="1"/>
    <xf numFmtId="0" fontId="13" fillId="0" borderId="0" xfId="712" applyAlignment="1"/>
    <xf numFmtId="1" fontId="0" fillId="0" borderId="0" xfId="0" applyNumberFormat="1" applyAlignment="1"/>
    <xf numFmtId="1" fontId="95" fillId="0" borderId="0" xfId="0" applyNumberFormat="1" applyFont="1" applyAlignment="1"/>
    <xf numFmtId="3" fontId="98" fillId="0" borderId="0" xfId="0" applyNumberFormat="1" applyFont="1" applyAlignment="1"/>
    <xf numFmtId="0" fontId="99" fillId="0" borderId="0" xfId="0" applyFont="1" applyAlignment="1"/>
    <xf numFmtId="0" fontId="99" fillId="17" borderId="0" xfId="0" applyFont="1" applyFill="1" applyAlignment="1"/>
    <xf numFmtId="0" fontId="77" fillId="0" borderId="0" xfId="0" applyFont="1" applyAlignment="1"/>
    <xf numFmtId="0" fontId="33" fillId="17" borderId="0" xfId="0" applyFont="1" applyFill="1" applyAlignment="1"/>
    <xf numFmtId="0" fontId="90" fillId="0" borderId="0" xfId="0" applyFont="1" applyAlignment="1"/>
    <xf numFmtId="0" fontId="89" fillId="0" borderId="0" xfId="0" applyFont="1" applyFill="1" applyAlignment="1"/>
    <xf numFmtId="9" fontId="44" fillId="0" borderId="0" xfId="1360" applyFont="1"/>
    <xf numFmtId="0" fontId="90" fillId="15" borderId="0" xfId="0" applyFont="1" applyFill="1" applyAlignment="1"/>
    <xf numFmtId="9" fontId="44" fillId="15" borderId="0" xfId="1360" applyFont="1" applyFill="1"/>
    <xf numFmtId="9" fontId="44" fillId="0" borderId="0" xfId="0" applyNumberFormat="1" applyFont="1" applyAlignment="1"/>
    <xf numFmtId="164" fontId="44" fillId="0" borderId="0" xfId="1289" applyFont="1" applyAlignment="1"/>
    <xf numFmtId="170" fontId="37" fillId="0" borderId="15" xfId="1289" applyNumberFormat="1" applyFont="1" applyBorder="1" applyAlignment="1"/>
    <xf numFmtId="10" fontId="44" fillId="0" borderId="0" xfId="1360" applyNumberFormat="1" applyFont="1" applyAlignment="1"/>
    <xf numFmtId="10" fontId="44" fillId="0" borderId="0" xfId="0" applyNumberFormat="1" applyFont="1" applyAlignment="1"/>
    <xf numFmtId="9" fontId="44" fillId="0" borderId="0" xfId="1327" applyNumberFormat="1" applyFont="1" applyFill="1" applyAlignment="1"/>
    <xf numFmtId="0" fontId="59" fillId="0" borderId="0" xfId="1291" applyNumberFormat="1" applyFont="1" applyAlignment="1">
      <alignment vertical="top"/>
    </xf>
    <xf numFmtId="0" fontId="36" fillId="18" borderId="0" xfId="1291" applyNumberFormat="1" applyFont="1" applyFill="1" applyAlignment="1">
      <alignment vertical="top"/>
    </xf>
    <xf numFmtId="0" fontId="83" fillId="18" borderId="0" xfId="1291" applyNumberFormat="1" applyFont="1" applyFill="1" applyAlignment="1">
      <alignment vertical="top"/>
    </xf>
    <xf numFmtId="0" fontId="59" fillId="0" borderId="0" xfId="1291" applyNumberFormat="1" applyFont="1" applyAlignment="1">
      <alignment horizontal="center" vertical="center"/>
    </xf>
    <xf numFmtId="0" fontId="44" fillId="0" borderId="0" xfId="0" applyFont="1" applyFill="1" applyAlignment="1"/>
    <xf numFmtId="49" fontId="50" fillId="2" borderId="4" xfId="1286" applyNumberFormat="1" applyFont="1" applyFill="1" applyBorder="1" applyAlignment="1">
      <alignment horizontal="center" vertical="center" wrapText="1"/>
    </xf>
    <xf numFmtId="49" fontId="50" fillId="2" borderId="5" xfId="1286" applyNumberFormat="1" applyFont="1" applyFill="1" applyBorder="1" applyAlignment="1">
      <alignment horizontal="center" vertical="center" wrapText="1"/>
    </xf>
    <xf numFmtId="49" fontId="50" fillId="2" borderId="6" xfId="1286" applyNumberFormat="1" applyFont="1" applyFill="1" applyBorder="1" applyAlignment="1">
      <alignment horizontal="center" vertical="center" wrapText="1"/>
    </xf>
    <xf numFmtId="49" fontId="46" fillId="2" borderId="4" xfId="1286" applyNumberFormat="1" applyFont="1" applyFill="1" applyBorder="1" applyAlignment="1">
      <alignment horizontal="center" vertical="center"/>
    </xf>
    <xf numFmtId="49" fontId="46" fillId="2" borderId="5" xfId="1286" applyNumberFormat="1" applyFont="1" applyFill="1" applyBorder="1" applyAlignment="1">
      <alignment horizontal="center" vertical="center"/>
    </xf>
    <xf numFmtId="49" fontId="46" fillId="2" borderId="6" xfId="1286" applyNumberFormat="1" applyFont="1" applyFill="1" applyBorder="1" applyAlignment="1">
      <alignment horizontal="center" vertical="center"/>
    </xf>
    <xf numFmtId="49" fontId="46" fillId="2" borderId="4" xfId="1286" applyNumberFormat="1" applyFont="1" applyFill="1" applyBorder="1" applyAlignment="1">
      <alignment horizontal="center" vertical="center" wrapText="1"/>
    </xf>
    <xf numFmtId="49" fontId="46" fillId="2" borderId="5" xfId="1286" applyNumberFormat="1" applyFont="1" applyFill="1" applyBorder="1" applyAlignment="1">
      <alignment horizontal="center" vertical="center" wrapText="1"/>
    </xf>
    <xf numFmtId="49" fontId="46" fillId="2" borderId="6" xfId="1286" applyNumberFormat="1" applyFont="1" applyFill="1" applyBorder="1" applyAlignment="1">
      <alignment horizontal="center" vertical="center" wrapText="1"/>
    </xf>
    <xf numFmtId="49" fontId="50" fillId="2" borderId="1" xfId="1286" applyNumberFormat="1" applyFont="1" applyFill="1" applyBorder="1" applyAlignment="1">
      <alignment horizontal="center" vertical="center" wrapText="1"/>
    </xf>
    <xf numFmtId="0" fontId="39" fillId="10" borderId="26" xfId="1291" applyNumberFormat="1" applyFont="1" applyFill="1" applyBorder="1" applyAlignment="1">
      <alignment horizontal="center" vertical="center" wrapText="1"/>
    </xf>
    <xf numFmtId="0" fontId="39" fillId="10" borderId="27" xfId="1291" applyNumberFormat="1" applyFont="1" applyFill="1" applyBorder="1" applyAlignment="1">
      <alignment horizontal="center" vertical="center" wrapText="1"/>
    </xf>
    <xf numFmtId="0" fontId="41" fillId="4" borderId="0" xfId="0" applyNumberFormat="1" applyFont="1" applyFill="1" applyBorder="1" applyAlignment="1">
      <alignment horizontal="center" vertical="center"/>
    </xf>
    <xf numFmtId="0" fontId="0" fillId="0" borderId="0" xfId="0" applyAlignment="1">
      <alignment horizontal="center" vertical="center"/>
    </xf>
    <xf numFmtId="0" fontId="39" fillId="10" borderId="22" xfId="1291" applyNumberFormat="1" applyFont="1" applyFill="1" applyBorder="1" applyAlignment="1">
      <alignment horizontal="center" vertical="center" wrapText="1"/>
    </xf>
    <xf numFmtId="0" fontId="39" fillId="10" borderId="23" xfId="1291" applyNumberFormat="1" applyFont="1" applyFill="1" applyBorder="1" applyAlignment="1">
      <alignment horizontal="center" vertical="center" wrapText="1"/>
    </xf>
    <xf numFmtId="0" fontId="39" fillId="10" borderId="29" xfId="1291" applyNumberFormat="1" applyFont="1" applyFill="1" applyBorder="1" applyAlignment="1">
      <alignment horizontal="center" vertical="center" wrapText="1"/>
    </xf>
    <xf numFmtId="0" fontId="39" fillId="10" borderId="30" xfId="1291" applyNumberFormat="1" applyFont="1" applyFill="1" applyBorder="1" applyAlignment="1">
      <alignment horizontal="center" vertical="center" wrapText="1"/>
    </xf>
    <xf numFmtId="0" fontId="39" fillId="10" borderId="15" xfId="1291" applyNumberFormat="1" applyFont="1" applyFill="1" applyBorder="1" applyAlignment="1">
      <alignment horizontal="center" vertical="center" wrapText="1"/>
    </xf>
    <xf numFmtId="0" fontId="85" fillId="14" borderId="0" xfId="0" applyFont="1" applyFill="1" applyAlignment="1">
      <alignment horizontal="center" vertical="center"/>
    </xf>
    <xf numFmtId="0" fontId="36" fillId="9" borderId="13" xfId="1291" applyNumberFormat="1" applyFont="1" applyFill="1" applyBorder="1" applyAlignment="1">
      <alignment vertical="center"/>
    </xf>
  </cellXfs>
  <cellStyles count="1367">
    <cellStyle name="(%) User Input" xfId="1270"/>
    <cellStyle name="(%) User Input 2" xfId="1353"/>
    <cellStyle name="(%) User Input 3" xfId="1358"/>
    <cellStyle name="Comma" xfId="1289" builtinId="3"/>
    <cellStyle name="Comma 2" xfId="1290"/>
    <cellStyle name="Comma 2 2" xfId="1351"/>
    <cellStyle name="Comma 3" xfId="1306"/>
    <cellStyle name="Comma 3 2" xfId="1330"/>
    <cellStyle name="Comma 4" xfId="1309"/>
    <cellStyle name="Comma 4 2" xfId="1336"/>
    <cellStyle name="Comma 4 3" xfId="1337"/>
    <cellStyle name="Comma 4 3 2" xfId="1350"/>
    <cellStyle name="Comma 5" xfId="1311"/>
    <cellStyle name="Comma 6" xfId="1365"/>
    <cellStyle name="Core figures" xfId="1266"/>
    <cellStyle name="Core figures 2" xfId="1352"/>
    <cellStyle name="Core figures 3" xfId="1357"/>
    <cellStyle name="Currency 2" xfId="1329"/>
    <cellStyle name="Data" xfId="13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72" builtinId="9" hidden="1"/>
    <cellStyle name="Followed Hyperlink" xfId="1274" builtinId="9" hidden="1"/>
    <cellStyle name="Followed Hyperlink" xfId="1275" builtinId="9" hidden="1"/>
    <cellStyle name="Followed Hyperlink" xfId="127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3" builtinId="9" hidden="1"/>
    <cellStyle name="Followed Hyperlink" xfId="1284" builtinId="9" hidden="1"/>
    <cellStyle name="Followed Hyperlink" xfId="1285" builtinId="9" hidden="1"/>
    <cellStyle name="Followed Hyperlink" xfId="1288"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Headings 1" xfId="1263"/>
    <cellStyle name="Headings 2" xfId="1264"/>
    <cellStyle name="Headings 3" xfId="1265"/>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712" builtinId="8" customBuiltin="1"/>
    <cellStyle name="Ligne détail" xfId="1273"/>
    <cellStyle name="Neutral 2" xfId="1331"/>
    <cellStyle name="Normal" xfId="0" builtinId="0" customBuiltin="1"/>
    <cellStyle name="Normal 10" xfId="1292"/>
    <cellStyle name="Normal 11" xfId="1361"/>
    <cellStyle name="Normal 16" xfId="1293"/>
    <cellStyle name="Normal 2" xfId="1287"/>
    <cellStyle name="Normal 2 2" xfId="1327"/>
    <cellStyle name="Normal 3" xfId="1286"/>
    <cellStyle name="Normal 39" xfId="1282"/>
    <cellStyle name="Normal 4" xfId="1291"/>
    <cellStyle name="Normal 5" xfId="1304"/>
    <cellStyle name="Normal 5 2" xfId="1332"/>
    <cellStyle name="Normal 6" xfId="1307"/>
    <cellStyle name="Normal 6 2" xfId="1333"/>
    <cellStyle name="Normal 6 3" xfId="1338"/>
    <cellStyle name="Normal 6 4" xfId="1339"/>
    <cellStyle name="Normal 6 4 2" xfId="1348"/>
    <cellStyle name="Normal 6 5" xfId="1356"/>
    <cellStyle name="Normal 7" xfId="1277"/>
    <cellStyle name="Normal 8" xfId="1310"/>
    <cellStyle name="Normal 8 2" xfId="1334"/>
    <cellStyle name="Normal 9" xfId="1328"/>
    <cellStyle name="Normal 9 2" xfId="1342"/>
    <cellStyle name="Note" xfId="1271" builtinId="10" customBuiltin="1"/>
    <cellStyle name="Percent" xfId="1360" builtinId="5"/>
    <cellStyle name="Percent 2" xfId="1305"/>
    <cellStyle name="Percent 2 2" xfId="1335"/>
    <cellStyle name="Percent 2 3" xfId="1354"/>
    <cellStyle name="Percent 3" xfId="1308"/>
    <cellStyle name="Percent 3 2" xfId="1340"/>
    <cellStyle name="Percent 3 3" xfId="1341"/>
    <cellStyle name="Percent 3 3 2" xfId="1349"/>
    <cellStyle name="Percent 3 4" xfId="1362"/>
    <cellStyle name="Source Superscript" xfId="1364"/>
    <cellStyle name="Sourced figures" xfId="1267"/>
    <cellStyle name="UBI 15 review" xfId="1269"/>
    <cellStyle name="UBI 15 review 2" xfId="1355"/>
    <cellStyle name="UBI 15 review 3" xfId="1359"/>
    <cellStyle name="User inputs" xfId="1268"/>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262A16"/>
      <rgbColor rgb="001F2A5B"/>
      <rgbColor rgb="0026701E"/>
      <rgbColor rgb="001F487D"/>
      <rgbColor rgb="0066200B"/>
      <rgbColor rgb="004C4C4C"/>
      <rgbColor rgb="00666566"/>
      <rgbColor rgb="00022C99"/>
      <rgbColor rgb="000115EA"/>
      <rgbColor rgb="000F77A4"/>
      <rgbColor rgb="003F77BE"/>
      <rgbColor rgb="002160F2"/>
      <rgbColor rgb="00622889"/>
      <rgbColor rgb="00615FA1"/>
      <rgbColor rgb="0010FE03"/>
      <rgbColor rgb="00558D27"/>
      <rgbColor rgb="005FB632"/>
      <rgbColor rgb="0066B031"/>
      <rgbColor rgb="00748B41"/>
      <rgbColor rgb="007CD555"/>
      <rgbColor rgb="0015AFFA"/>
      <rgbColor rgb="0000FFFF"/>
      <rgbColor rgb="0020FEFE"/>
      <rgbColor rgb="004F80BD"/>
      <rgbColor rgb="004BA7CA"/>
      <rgbColor rgb="006293FE"/>
      <rgbColor rgb="00AA0909"/>
      <rgbColor rgb="00A81549"/>
      <rgbColor rgb="00965403"/>
      <rgbColor rgb="00BD4A47"/>
      <rgbColor rgb="00EC1510"/>
      <rgbColor rgb="00DD1F66"/>
      <rgbColor rgb="00D4550F"/>
      <rgbColor rgb="00FC7037"/>
      <rgbColor rgb="00DB5550"/>
      <rgbColor rgb="008E5CA6"/>
      <rgbColor rgb="009D5ADE"/>
      <rgbColor rgb="00FF00FF"/>
      <rgbColor rgb="00AF8915"/>
      <rgbColor rgb="0099B956"/>
      <rgbColor rgb="0086CD4C"/>
      <rgbColor rgb="00F3941D"/>
      <rgbColor rgb="00F89542"/>
      <rgbColor rgb="00FDB143"/>
      <rgbColor rgb="00FBE71E"/>
      <rgbColor rgb="00FEF958"/>
      <rgbColor rgb="00939393"/>
      <rgbColor rgb="00ABAEAD"/>
      <rgbColor rgb="0096B6FA"/>
      <rgbColor rgb="00EC94A6"/>
      <rgbColor rgb="00FED197"/>
      <rgbColor rgb="00F4F189"/>
      <rgbColor rgb="00FFFBAA"/>
      <rgbColor rgb="00DDD9DE"/>
    </indexedColors>
    <mruColors>
      <color rgb="FFEF6546"/>
      <color rgb="FF942093"/>
      <color rgb="FFFFFD78"/>
      <color rgb="FF8DD24A"/>
      <color rgb="FFFFF320"/>
      <color rgb="FFFF8F33"/>
      <color rgb="FFFFAB00"/>
      <color rgb="FF4A70C8"/>
      <color rgb="FF0056BA"/>
      <color rgb="FF397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78963056072199"/>
          <c:y val="0.196143640981974"/>
          <c:w val="0.437960400746198"/>
          <c:h val="0.767896691504664"/>
        </c:manualLayout>
      </c:layout>
      <c:pieChart>
        <c:varyColors val="1"/>
        <c:ser>
          <c:idx val="0"/>
          <c:order val="0"/>
          <c:tx>
            <c:strRef>
              <c:f>SYNTHESIS!$B$7</c:f>
              <c:strCache>
                <c:ptCount val="1"/>
                <c:pt idx="0">
                  <c:v>GLOBAL MOBILITY DEMAND</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E09-6849-8FA1-650A1C2B681F}"/>
              </c:ext>
            </c:extLst>
          </c:dPt>
          <c:dPt>
            <c:idx val="1"/>
            <c:bubble3D val="0"/>
            <c:explosion val="16"/>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E09-6849-8FA1-650A1C2B681F}"/>
              </c:ext>
            </c:extLst>
          </c:dPt>
          <c:dPt>
            <c:idx val="2"/>
            <c:bubble3D val="0"/>
            <c:explosion val="37"/>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9E09-6849-8FA1-650A1C2B681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9E09-6849-8FA1-650A1C2B681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9E09-6849-8FA1-650A1C2B681F}"/>
              </c:ext>
            </c:extLst>
          </c:dPt>
          <c:cat>
            <c:strRef>
              <c:f>SYNTHESIS!$C$8:$C$12</c:f>
              <c:strCache>
                <c:ptCount val="5"/>
                <c:pt idx="0">
                  <c:v>Passenger cars</c:v>
                </c:pt>
                <c:pt idx="1">
                  <c:v>Rail</c:v>
                </c:pt>
                <c:pt idx="2">
                  <c:v>2-wheeler</c:v>
                </c:pt>
                <c:pt idx="3">
                  <c:v>Motor coaches, buses and trolley buses</c:v>
                </c:pt>
                <c:pt idx="4">
                  <c:v>Shared bicycles</c:v>
                </c:pt>
              </c:strCache>
            </c:strRef>
          </c:cat>
          <c:val>
            <c:numRef>
              <c:f>SYNTHESIS!$E$8:$E$12</c:f>
              <c:numCache>
                <c:formatCode>_-* #,##0_-;\-* #,##0_-;_-* "-"??_-;_-@_-</c:formatCode>
                <c:ptCount val="5"/>
              </c:numCache>
            </c:numRef>
          </c:val>
          <c:extLst xmlns:c16r2="http://schemas.microsoft.com/office/drawing/2015/06/chart">
            <c:ext xmlns:c16="http://schemas.microsoft.com/office/drawing/2014/chart" uri="{C3380CC4-5D6E-409C-BE32-E72D297353CC}">
              <c16:uniqueId val="{00000000-1825-9345-B0C7-40CEF77E3290}"/>
            </c:ext>
          </c:extLst>
        </c:ser>
        <c:ser>
          <c:idx val="1"/>
          <c:order val="1"/>
          <c:tx>
            <c:strRef>
              <c:f>SYNTHESIS!$F$7</c:f>
              <c:strCache>
                <c:ptCount val="1"/>
                <c:pt idx="0">
                  <c:v>%</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B-9E09-6849-8FA1-650A1C2B681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D-9E09-6849-8FA1-650A1C2B681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F-9E09-6849-8FA1-650A1C2B681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1-9E09-6849-8FA1-650A1C2B681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3-9E09-6849-8FA1-650A1C2B681F}"/>
              </c:ext>
            </c:extLst>
          </c:dPt>
          <c:cat>
            <c:strRef>
              <c:f>SYNTHESIS!$C$8:$C$12</c:f>
              <c:strCache>
                <c:ptCount val="5"/>
                <c:pt idx="0">
                  <c:v>Passenger cars</c:v>
                </c:pt>
                <c:pt idx="1">
                  <c:v>Rail</c:v>
                </c:pt>
                <c:pt idx="2">
                  <c:v>2-wheeler</c:v>
                </c:pt>
                <c:pt idx="3">
                  <c:v>Motor coaches, buses and trolley buses</c:v>
                </c:pt>
                <c:pt idx="4">
                  <c:v>Shared bicycles</c:v>
                </c:pt>
              </c:strCache>
            </c:strRef>
          </c:cat>
          <c:val>
            <c:numRef>
              <c:f>SYNTHESIS!$F$8:$F$12</c:f>
              <c:numCache>
                <c:formatCode>0.000%</c:formatCode>
                <c:ptCount val="5"/>
              </c:numCache>
            </c:numRef>
          </c:val>
          <c:extLst xmlns:c16r2="http://schemas.microsoft.com/office/drawing/2015/06/chart">
            <c:ext xmlns:c16="http://schemas.microsoft.com/office/drawing/2014/chart" uri="{C3380CC4-5D6E-409C-BE32-E72D297353CC}">
              <c16:uniqueId val="{00000001-1825-9345-B0C7-40CEF77E329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1720038176092"/>
          <c:y val="0.196389721455437"/>
          <c:w val="0.387093151337727"/>
          <c:h val="0.79028769793261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Demand mobility, 2016</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0677276412113559"/>
          <c:y val="0.227464931949732"/>
          <c:w val="0.400495494398548"/>
          <c:h val="0.711797465714137"/>
        </c:manualLayout>
      </c:layout>
      <c:pieChart>
        <c:varyColors val="1"/>
        <c:ser>
          <c:idx val="0"/>
          <c:order val="0"/>
          <c:tx>
            <c:strRef>
              <c:f>SYNTHESIS!$B$15</c:f>
              <c:strCache>
                <c:ptCount val="1"/>
                <c:pt idx="0">
                  <c:v>A. DEMAND FOR PASSENGER CARS MOBILITY</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3F4-1448-9133-6B9014E84B7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3F4-1448-9133-6B9014E84B7E}"/>
              </c:ext>
            </c:extLst>
          </c:dPt>
          <c:dPt>
            <c:idx val="2"/>
            <c:bubble3D val="0"/>
            <c:explosion val="38"/>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3F4-1448-9133-6B9014E84B7E}"/>
              </c:ext>
            </c:extLst>
          </c:dPt>
          <c:dPt>
            <c:idx val="3"/>
            <c:bubble3D val="0"/>
            <c:explosion val="18"/>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3F4-1448-9133-6B9014E84B7E}"/>
              </c:ext>
            </c:extLst>
          </c:dPt>
          <c:dPt>
            <c:idx val="4"/>
            <c:bubble3D val="0"/>
            <c:explosion val="25"/>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3F4-1448-9133-6B9014E84B7E}"/>
              </c:ext>
            </c:extLst>
          </c:dPt>
          <c:dPt>
            <c:idx val="5"/>
            <c:bubble3D val="0"/>
            <c:explosion val="18"/>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16-F3F4-1448-9133-6B9014E84B7E}"/>
              </c:ext>
            </c:extLst>
          </c:dPt>
          <c:cat>
            <c:strRef>
              <c:f>SYNTHESIS!$C$16:$C$21</c:f>
              <c:strCache>
                <c:ptCount val="6"/>
                <c:pt idx="0">
                  <c:v>Own vehicle for personal use</c:v>
                </c:pt>
                <c:pt idx="1">
                  <c:v>Car sharing</c:v>
                </c:pt>
                <c:pt idx="2">
                  <c:v>Ride hailing</c:v>
                </c:pt>
                <c:pt idx="3">
                  <c:v>Car pooling</c:v>
                </c:pt>
                <c:pt idx="4">
                  <c:v>Car rental</c:v>
                </c:pt>
                <c:pt idx="5">
                  <c:v>Taxi</c:v>
                </c:pt>
              </c:strCache>
            </c:strRef>
          </c:cat>
          <c:val>
            <c:numRef>
              <c:f>SYNTHESIS!$E$16:$E$21</c:f>
              <c:numCache>
                <c:formatCode>_-* #,##0_-;\-* #,##0_-;_-* "-"??_-;_-@_-</c:formatCode>
                <c:ptCount val="6"/>
              </c:numCache>
            </c:numRef>
          </c:val>
          <c:extLst xmlns:c16r2="http://schemas.microsoft.com/office/drawing/2015/06/chart">
            <c:ext xmlns:c16="http://schemas.microsoft.com/office/drawing/2014/chart" uri="{C3380CC4-5D6E-409C-BE32-E72D297353CC}">
              <c16:uniqueId val="{0000000A-F3F4-1448-9133-6B9014E84B7E}"/>
            </c:ext>
          </c:extLst>
        </c:ser>
        <c:ser>
          <c:idx val="1"/>
          <c:order val="1"/>
          <c:tx>
            <c:strRef>
              <c:f>SYNTHESIS!$F$7</c:f>
              <c:strCache>
                <c:ptCount val="1"/>
                <c:pt idx="0">
                  <c:v>%</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C-F3F4-1448-9133-6B9014E84B7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E-F3F4-1448-9133-6B9014E84B7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0-F3F4-1448-9133-6B9014E84B7E}"/>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2-F3F4-1448-9133-6B9014E84B7E}"/>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14-F3F4-1448-9133-6B9014E84B7E}"/>
              </c:ext>
            </c:extLst>
          </c:dPt>
          <c:cat>
            <c:strRef>
              <c:f>SYNTHESIS!$C$16:$C$21</c:f>
              <c:strCache>
                <c:ptCount val="6"/>
                <c:pt idx="0">
                  <c:v>Own vehicle for personal use</c:v>
                </c:pt>
                <c:pt idx="1">
                  <c:v>Car sharing</c:v>
                </c:pt>
                <c:pt idx="2">
                  <c:v>Ride hailing</c:v>
                </c:pt>
                <c:pt idx="3">
                  <c:v>Car pooling</c:v>
                </c:pt>
                <c:pt idx="4">
                  <c:v>Car rental</c:v>
                </c:pt>
                <c:pt idx="5">
                  <c:v>Taxi</c:v>
                </c:pt>
              </c:strCache>
            </c:strRef>
          </c:cat>
          <c:val>
            <c:numRef>
              <c:f>SYNTHESIS!$F$8:$F$12</c:f>
              <c:numCache>
                <c:formatCode>0.000%</c:formatCode>
                <c:ptCount val="5"/>
              </c:numCache>
            </c:numRef>
          </c:val>
          <c:extLst xmlns:c16r2="http://schemas.microsoft.com/office/drawing/2015/06/chart">
            <c:ext xmlns:c16="http://schemas.microsoft.com/office/drawing/2014/chart" uri="{C3380CC4-5D6E-409C-BE32-E72D297353CC}">
              <c16:uniqueId val="{00000015-F3F4-1448-9133-6B9014E84B7E}"/>
            </c:ext>
          </c:extLst>
        </c:ser>
        <c:dLbls>
          <c:showLegendKey val="0"/>
          <c:showVal val="0"/>
          <c:showCatName val="0"/>
          <c:showSerName val="0"/>
          <c:showPercent val="0"/>
          <c:showBubbleSize val="0"/>
          <c:showLeaderLines val="1"/>
        </c:dLbls>
        <c:firstSliceAng val="0"/>
      </c:pieChart>
      <c:spPr>
        <a:noFill/>
        <a:ln>
          <a:noFill/>
        </a:ln>
        <a:effectLst/>
      </c:spPr>
    </c:plotArea>
    <c:legend>
      <c:legendPos val="tr"/>
      <c:layout>
        <c:manualLayout>
          <c:xMode val="edge"/>
          <c:yMode val="edge"/>
          <c:x val="0.539778910180416"/>
          <c:y val="0.18613474244983"/>
          <c:w val="0.433701952533136"/>
          <c:h val="0.741711359588096"/>
        </c:manualLayout>
      </c:layout>
      <c:overlay val="0"/>
      <c:spPr>
        <a:noFill/>
        <a:ln>
          <a:noFill/>
        </a:ln>
        <a:effectLst>
          <a:softEdge rad="0"/>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1"/>
            <c:trendlineLbl>
              <c:layout>
                <c:manualLayout>
                  <c:x val="-0.188358923884514"/>
                  <c:y val="0.24042031204432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val>
            <c:numRef>
              <c:f>'India '!$F$6:$F$12</c:f>
              <c:numCache>
                <c:formatCode>0.00%</c:formatCode>
                <c:ptCount val="7"/>
                <c:pt idx="0">
                  <c:v>0.0717584369449378</c:v>
                </c:pt>
                <c:pt idx="1">
                  <c:v>0.0705170699370234</c:v>
                </c:pt>
                <c:pt idx="2">
                  <c:v>0.0710581314343215</c:v>
                </c:pt>
                <c:pt idx="3">
                  <c:v>0.0692346606923466</c:v>
                </c:pt>
                <c:pt idx="4">
                  <c:v>0.0710375126732003</c:v>
                </c:pt>
                <c:pt idx="5">
                  <c:v>0.0644957718036096</c:v>
                </c:pt>
                <c:pt idx="6">
                  <c:v>0.0682949964429689</c:v>
                </c:pt>
              </c:numCache>
            </c:numRef>
          </c:val>
          <c:smooth val="0"/>
          <c:extLst xmlns:c16r2="http://schemas.microsoft.com/office/drawing/2015/06/chart">
            <c:ext xmlns:c16="http://schemas.microsoft.com/office/drawing/2014/chart" uri="{C3380CC4-5D6E-409C-BE32-E72D297353CC}">
              <c16:uniqueId val="{00000000-645F-054B-B744-45D5B23F171A}"/>
            </c:ext>
          </c:extLst>
        </c:ser>
        <c:dLbls>
          <c:showLegendKey val="0"/>
          <c:showVal val="0"/>
          <c:showCatName val="0"/>
          <c:showSerName val="0"/>
          <c:showPercent val="0"/>
          <c:showBubbleSize val="0"/>
        </c:dLbls>
        <c:smooth val="0"/>
        <c:axId val="1403997232"/>
        <c:axId val="1403852096"/>
      </c:lineChart>
      <c:catAx>
        <c:axId val="1403997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852096"/>
        <c:crosses val="autoZero"/>
        <c:auto val="1"/>
        <c:lblAlgn val="ctr"/>
        <c:lblOffset val="100"/>
        <c:noMultiLvlLbl val="0"/>
      </c:catAx>
      <c:valAx>
        <c:axId val="1403852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9972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4" Type="http://schemas.openxmlformats.org/officeDocument/2006/relationships/chart" Target="../charts/chart2.xml"/><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4</xdr:row>
      <xdr:rowOff>165100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927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twoCellAnchor>
    <xdr:from>
      <xdr:col>0</xdr:col>
      <xdr:colOff>0</xdr:colOff>
      <xdr:row>0</xdr:row>
      <xdr:rowOff>0</xdr:rowOff>
    </xdr:from>
    <xdr:to>
      <xdr:col>3</xdr:col>
      <xdr:colOff>266700</xdr:colOff>
      <xdr:row>4</xdr:row>
      <xdr:rowOff>165100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0300" cy="927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1651000</xdr:colOff>
      <xdr:row>4</xdr:row>
      <xdr:rowOff>165100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2200" cy="939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twoCellAnchor>
    <xdr:from>
      <xdr:col>0</xdr:col>
      <xdr:colOff>0</xdr:colOff>
      <xdr:row>0</xdr:row>
      <xdr:rowOff>0</xdr:rowOff>
    </xdr:from>
    <xdr:to>
      <xdr:col>1</xdr:col>
      <xdr:colOff>1651000</xdr:colOff>
      <xdr:row>4</xdr:row>
      <xdr:rowOff>165100</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62200"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647700</xdr:colOff>
      <xdr:row>202</xdr:row>
      <xdr:rowOff>228600</xdr:rowOff>
    </xdr:from>
    <xdr:to>
      <xdr:col>2</xdr:col>
      <xdr:colOff>254000</xdr:colOff>
      <xdr:row>204</xdr:row>
      <xdr:rowOff>203200</xdr:rowOff>
    </xdr:to>
    <xdr:grpSp>
      <xdr:nvGrpSpPr>
        <xdr:cNvPr id="5" name="Group 4">
          <a:extLst>
            <a:ext uri="{FF2B5EF4-FFF2-40B4-BE49-F238E27FC236}">
              <a16:creationId xmlns:a16="http://schemas.microsoft.com/office/drawing/2014/main" xmlns="" id="{00000000-0008-0000-0300-000005000000}"/>
            </a:ext>
          </a:extLst>
        </xdr:cNvPr>
        <xdr:cNvGrpSpPr>
          <a:grpSpLocks/>
        </xdr:cNvGrpSpPr>
      </xdr:nvGrpSpPr>
      <xdr:grpSpPr bwMode="auto">
        <a:xfrm>
          <a:off x="660400" y="49961800"/>
          <a:ext cx="254000" cy="482600"/>
          <a:chOff x="0" y="0"/>
          <a:chExt cx="1197" cy="659"/>
        </a:xfrm>
      </xdr:grpSpPr>
      <xdr:pic>
        <xdr:nvPicPr>
          <xdr:cNvPr id="6" name="Picture 5">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7" name="Picture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2</xdr:col>
      <xdr:colOff>508000</xdr:colOff>
      <xdr:row>202</xdr:row>
      <xdr:rowOff>228600</xdr:rowOff>
    </xdr:from>
    <xdr:to>
      <xdr:col>2</xdr:col>
      <xdr:colOff>1308100</xdr:colOff>
      <xdr:row>204</xdr:row>
      <xdr:rowOff>203200</xdr:rowOff>
    </xdr:to>
    <xdr:grpSp>
      <xdr:nvGrpSpPr>
        <xdr:cNvPr id="8" name="Group 7">
          <a:extLst>
            <a:ext uri="{FF2B5EF4-FFF2-40B4-BE49-F238E27FC236}">
              <a16:creationId xmlns:a16="http://schemas.microsoft.com/office/drawing/2014/main" xmlns="" id="{00000000-0008-0000-0300-000008000000}"/>
            </a:ext>
          </a:extLst>
        </xdr:cNvPr>
        <xdr:cNvGrpSpPr>
          <a:grpSpLocks/>
        </xdr:cNvGrpSpPr>
      </xdr:nvGrpSpPr>
      <xdr:grpSpPr bwMode="auto">
        <a:xfrm>
          <a:off x="1168400" y="49961800"/>
          <a:ext cx="800100" cy="482600"/>
          <a:chOff x="0" y="0"/>
          <a:chExt cx="1197" cy="659"/>
        </a:xfrm>
      </xdr:grpSpPr>
      <xdr:pic>
        <xdr:nvPicPr>
          <xdr:cNvPr id="9" name="Picture 8">
            <a:extLst>
              <a:ext uri="{FF2B5EF4-FFF2-40B4-BE49-F238E27FC236}">
                <a16:creationId xmlns:a16="http://schemas.microsoft.com/office/drawing/2014/main" xmlns=""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10" name="Picture 9">
            <a:extLst>
              <a:ext uri="{FF2B5EF4-FFF2-40B4-BE49-F238E27FC236}">
                <a16:creationId xmlns:a16="http://schemas.microsoft.com/office/drawing/2014/main" xmlns="" id="{00000000-0008-0000-03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2</xdr:col>
      <xdr:colOff>1562100</xdr:colOff>
      <xdr:row>202</xdr:row>
      <xdr:rowOff>228600</xdr:rowOff>
    </xdr:from>
    <xdr:to>
      <xdr:col>3</xdr:col>
      <xdr:colOff>330200</xdr:colOff>
      <xdr:row>204</xdr:row>
      <xdr:rowOff>203200</xdr:rowOff>
    </xdr:to>
    <xdr:grpSp>
      <xdr:nvGrpSpPr>
        <xdr:cNvPr id="11" name="Group 10">
          <a:extLst>
            <a:ext uri="{FF2B5EF4-FFF2-40B4-BE49-F238E27FC236}">
              <a16:creationId xmlns:a16="http://schemas.microsoft.com/office/drawing/2014/main" xmlns="" id="{00000000-0008-0000-0300-00000B000000}"/>
            </a:ext>
          </a:extLst>
        </xdr:cNvPr>
        <xdr:cNvGrpSpPr>
          <a:grpSpLocks/>
        </xdr:cNvGrpSpPr>
      </xdr:nvGrpSpPr>
      <xdr:grpSpPr bwMode="auto">
        <a:xfrm>
          <a:off x="2222500" y="49961800"/>
          <a:ext cx="1930400" cy="482600"/>
          <a:chOff x="0" y="0"/>
          <a:chExt cx="1197" cy="659"/>
        </a:xfrm>
      </xdr:grpSpPr>
      <xdr:pic>
        <xdr:nvPicPr>
          <xdr:cNvPr id="12" name="Picture 11">
            <a:extLst>
              <a:ext uri="{FF2B5EF4-FFF2-40B4-BE49-F238E27FC236}">
                <a16:creationId xmlns:a16="http://schemas.microsoft.com/office/drawing/2014/main" xmlns="" id="{00000000-0008-0000-0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13" name="Picture 12">
            <a:extLst>
              <a:ext uri="{FF2B5EF4-FFF2-40B4-BE49-F238E27FC236}">
                <a16:creationId xmlns:a16="http://schemas.microsoft.com/office/drawing/2014/main" xmlns="" id="{00000000-0008-0000-03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3</xdr:col>
      <xdr:colOff>584200</xdr:colOff>
      <xdr:row>202</xdr:row>
      <xdr:rowOff>228600</xdr:rowOff>
    </xdr:from>
    <xdr:to>
      <xdr:col>4</xdr:col>
      <xdr:colOff>228600</xdr:colOff>
      <xdr:row>204</xdr:row>
      <xdr:rowOff>203200</xdr:rowOff>
    </xdr:to>
    <xdr:grpSp>
      <xdr:nvGrpSpPr>
        <xdr:cNvPr id="14" name="Group 13">
          <a:extLst>
            <a:ext uri="{FF2B5EF4-FFF2-40B4-BE49-F238E27FC236}">
              <a16:creationId xmlns:a16="http://schemas.microsoft.com/office/drawing/2014/main" xmlns="" id="{00000000-0008-0000-0300-00000E000000}"/>
            </a:ext>
          </a:extLst>
        </xdr:cNvPr>
        <xdr:cNvGrpSpPr>
          <a:grpSpLocks/>
        </xdr:cNvGrpSpPr>
      </xdr:nvGrpSpPr>
      <xdr:grpSpPr bwMode="auto">
        <a:xfrm>
          <a:off x="4406900" y="49961800"/>
          <a:ext cx="2108200" cy="482600"/>
          <a:chOff x="0" y="0"/>
          <a:chExt cx="1197" cy="659"/>
        </a:xfrm>
      </xdr:grpSpPr>
      <xdr:pic>
        <xdr:nvPicPr>
          <xdr:cNvPr id="15" name="Picture 14">
            <a:extLst>
              <a:ext uri="{FF2B5EF4-FFF2-40B4-BE49-F238E27FC236}">
                <a16:creationId xmlns:a16="http://schemas.microsoft.com/office/drawing/2014/main" xmlns="" id="{00000000-0008-0000-0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16" name="Picture 15">
            <a:extLst>
              <a:ext uri="{FF2B5EF4-FFF2-40B4-BE49-F238E27FC236}">
                <a16:creationId xmlns:a16="http://schemas.microsoft.com/office/drawing/2014/main" xmlns=""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4</xdr:col>
      <xdr:colOff>482600</xdr:colOff>
      <xdr:row>202</xdr:row>
      <xdr:rowOff>228600</xdr:rowOff>
    </xdr:from>
    <xdr:to>
      <xdr:col>5</xdr:col>
      <xdr:colOff>127000</xdr:colOff>
      <xdr:row>204</xdr:row>
      <xdr:rowOff>203200</xdr:rowOff>
    </xdr:to>
    <xdr:grpSp>
      <xdr:nvGrpSpPr>
        <xdr:cNvPr id="17" name="Group 16">
          <a:extLst>
            <a:ext uri="{FF2B5EF4-FFF2-40B4-BE49-F238E27FC236}">
              <a16:creationId xmlns:a16="http://schemas.microsoft.com/office/drawing/2014/main" xmlns="" id="{00000000-0008-0000-0300-000011000000}"/>
            </a:ext>
          </a:extLst>
        </xdr:cNvPr>
        <xdr:cNvGrpSpPr>
          <a:grpSpLocks/>
        </xdr:cNvGrpSpPr>
      </xdr:nvGrpSpPr>
      <xdr:grpSpPr bwMode="auto">
        <a:xfrm>
          <a:off x="6769100" y="49961800"/>
          <a:ext cx="736600" cy="482600"/>
          <a:chOff x="0" y="0"/>
          <a:chExt cx="1197" cy="659"/>
        </a:xfrm>
      </xdr:grpSpPr>
      <xdr:pic>
        <xdr:nvPicPr>
          <xdr:cNvPr id="18" name="Picture 17">
            <a:extLst>
              <a:ext uri="{FF2B5EF4-FFF2-40B4-BE49-F238E27FC236}">
                <a16:creationId xmlns:a16="http://schemas.microsoft.com/office/drawing/2014/main" xmlns="" id="{00000000-0008-0000-0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19" name="Picture 18">
            <a:extLst>
              <a:ext uri="{FF2B5EF4-FFF2-40B4-BE49-F238E27FC236}">
                <a16:creationId xmlns:a16="http://schemas.microsoft.com/office/drawing/2014/main" xmlns="" id="{00000000-0008-0000-03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5</xdr:col>
      <xdr:colOff>381000</xdr:colOff>
      <xdr:row>202</xdr:row>
      <xdr:rowOff>228600</xdr:rowOff>
    </xdr:from>
    <xdr:to>
      <xdr:col>6</xdr:col>
      <xdr:colOff>0</xdr:colOff>
      <xdr:row>204</xdr:row>
      <xdr:rowOff>203200</xdr:rowOff>
    </xdr:to>
    <xdr:grpSp>
      <xdr:nvGrpSpPr>
        <xdr:cNvPr id="20" name="Group 19">
          <a:extLst>
            <a:ext uri="{FF2B5EF4-FFF2-40B4-BE49-F238E27FC236}">
              <a16:creationId xmlns:a16="http://schemas.microsoft.com/office/drawing/2014/main" xmlns="" id="{00000000-0008-0000-0300-000014000000}"/>
            </a:ext>
          </a:extLst>
        </xdr:cNvPr>
        <xdr:cNvGrpSpPr>
          <a:grpSpLocks/>
        </xdr:cNvGrpSpPr>
      </xdr:nvGrpSpPr>
      <xdr:grpSpPr bwMode="auto">
        <a:xfrm>
          <a:off x="7759700" y="49961800"/>
          <a:ext cx="596900" cy="482600"/>
          <a:chOff x="0" y="0"/>
          <a:chExt cx="1197" cy="659"/>
        </a:xfrm>
      </xdr:grpSpPr>
      <xdr:pic>
        <xdr:nvPicPr>
          <xdr:cNvPr id="21" name="Picture 20">
            <a:extLst>
              <a:ext uri="{FF2B5EF4-FFF2-40B4-BE49-F238E27FC236}">
                <a16:creationId xmlns:a16="http://schemas.microsoft.com/office/drawing/2014/main" xmlns=""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22" name="Picture 21">
            <a:extLst>
              <a:ext uri="{FF2B5EF4-FFF2-40B4-BE49-F238E27FC236}">
                <a16:creationId xmlns:a16="http://schemas.microsoft.com/office/drawing/2014/main" xmlns="" id="{00000000-0008-0000-03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6</xdr:col>
      <xdr:colOff>177800</xdr:colOff>
      <xdr:row>202</xdr:row>
      <xdr:rowOff>228600</xdr:rowOff>
    </xdr:from>
    <xdr:to>
      <xdr:col>6</xdr:col>
      <xdr:colOff>977900</xdr:colOff>
      <xdr:row>204</xdr:row>
      <xdr:rowOff>203200</xdr:rowOff>
    </xdr:to>
    <xdr:grpSp>
      <xdr:nvGrpSpPr>
        <xdr:cNvPr id="23" name="Group 22">
          <a:extLst>
            <a:ext uri="{FF2B5EF4-FFF2-40B4-BE49-F238E27FC236}">
              <a16:creationId xmlns:a16="http://schemas.microsoft.com/office/drawing/2014/main" xmlns="" id="{00000000-0008-0000-0300-000017000000}"/>
            </a:ext>
          </a:extLst>
        </xdr:cNvPr>
        <xdr:cNvGrpSpPr>
          <a:grpSpLocks/>
        </xdr:cNvGrpSpPr>
      </xdr:nvGrpSpPr>
      <xdr:grpSpPr bwMode="auto">
        <a:xfrm>
          <a:off x="8534400" y="49961800"/>
          <a:ext cx="800100" cy="482600"/>
          <a:chOff x="0" y="0"/>
          <a:chExt cx="1197" cy="659"/>
        </a:xfrm>
      </xdr:grpSpPr>
      <xdr:pic>
        <xdr:nvPicPr>
          <xdr:cNvPr id="24" name="Picture 23">
            <a:extLst>
              <a:ext uri="{FF2B5EF4-FFF2-40B4-BE49-F238E27FC236}">
                <a16:creationId xmlns:a16="http://schemas.microsoft.com/office/drawing/2014/main" xmlns="" id="{00000000-0008-0000-0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25" name="Picture 24">
            <a:extLst>
              <a:ext uri="{FF2B5EF4-FFF2-40B4-BE49-F238E27FC236}">
                <a16:creationId xmlns:a16="http://schemas.microsoft.com/office/drawing/2014/main" xmlns="" id="{00000000-0008-0000-03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7</xdr:col>
      <xdr:colOff>76200</xdr:colOff>
      <xdr:row>202</xdr:row>
      <xdr:rowOff>228600</xdr:rowOff>
    </xdr:from>
    <xdr:to>
      <xdr:col>7</xdr:col>
      <xdr:colOff>876300</xdr:colOff>
      <xdr:row>204</xdr:row>
      <xdr:rowOff>203200</xdr:rowOff>
    </xdr:to>
    <xdr:grpSp>
      <xdr:nvGrpSpPr>
        <xdr:cNvPr id="26" name="Group 25">
          <a:extLst>
            <a:ext uri="{FF2B5EF4-FFF2-40B4-BE49-F238E27FC236}">
              <a16:creationId xmlns:a16="http://schemas.microsoft.com/office/drawing/2014/main" xmlns="" id="{00000000-0008-0000-0300-00001A000000}"/>
            </a:ext>
          </a:extLst>
        </xdr:cNvPr>
        <xdr:cNvGrpSpPr>
          <a:grpSpLocks/>
        </xdr:cNvGrpSpPr>
      </xdr:nvGrpSpPr>
      <xdr:grpSpPr bwMode="auto">
        <a:xfrm>
          <a:off x="9410700" y="49961800"/>
          <a:ext cx="800100" cy="482600"/>
          <a:chOff x="0" y="0"/>
          <a:chExt cx="1197" cy="659"/>
        </a:xfrm>
      </xdr:grpSpPr>
      <xdr:pic>
        <xdr:nvPicPr>
          <xdr:cNvPr id="27" name="Picture 26">
            <a:extLst>
              <a:ext uri="{FF2B5EF4-FFF2-40B4-BE49-F238E27FC236}">
                <a16:creationId xmlns:a16="http://schemas.microsoft.com/office/drawing/2014/main" xmlns="" id="{00000000-0008-0000-03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28" name="Picture 27">
            <a:extLst>
              <a:ext uri="{FF2B5EF4-FFF2-40B4-BE49-F238E27FC236}">
                <a16:creationId xmlns:a16="http://schemas.microsoft.com/office/drawing/2014/main" xmlns="" id="{00000000-0008-0000-03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8</xdr:col>
      <xdr:colOff>0</xdr:colOff>
      <xdr:row>197</xdr:row>
      <xdr:rowOff>228600</xdr:rowOff>
    </xdr:from>
    <xdr:to>
      <xdr:col>9</xdr:col>
      <xdr:colOff>0</xdr:colOff>
      <xdr:row>199</xdr:row>
      <xdr:rowOff>203200</xdr:rowOff>
    </xdr:to>
    <xdr:grpSp>
      <xdr:nvGrpSpPr>
        <xdr:cNvPr id="29" name="Group 28">
          <a:extLst>
            <a:ext uri="{FF2B5EF4-FFF2-40B4-BE49-F238E27FC236}">
              <a16:creationId xmlns:a16="http://schemas.microsoft.com/office/drawing/2014/main" xmlns="" id="{00000000-0008-0000-0300-00001D000000}"/>
            </a:ext>
          </a:extLst>
        </xdr:cNvPr>
        <xdr:cNvGrpSpPr>
          <a:grpSpLocks/>
        </xdr:cNvGrpSpPr>
      </xdr:nvGrpSpPr>
      <xdr:grpSpPr bwMode="auto">
        <a:xfrm>
          <a:off x="10350500" y="48691800"/>
          <a:ext cx="1016000" cy="482600"/>
          <a:chOff x="0" y="0"/>
          <a:chExt cx="1197" cy="659"/>
        </a:xfrm>
      </xdr:grpSpPr>
      <xdr:pic>
        <xdr:nvPicPr>
          <xdr:cNvPr id="30" name="Picture 29">
            <a:extLst>
              <a:ext uri="{FF2B5EF4-FFF2-40B4-BE49-F238E27FC236}">
                <a16:creationId xmlns:a16="http://schemas.microsoft.com/office/drawing/2014/main" xmlns="" id="{00000000-0008-0000-03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2700000">
            <a:off x="550" y="212"/>
            <a:ext cx="653" cy="2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pic>
        <xdr:nvPicPr>
          <xdr:cNvPr id="31" name="Picture 30">
            <a:extLst>
              <a:ext uri="{FF2B5EF4-FFF2-40B4-BE49-F238E27FC236}">
                <a16:creationId xmlns:a16="http://schemas.microsoft.com/office/drawing/2014/main" xmlns="" id="{00000000-0008-0000-03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2700000">
            <a:off x="1" y="191"/>
            <a:ext cx="654" cy="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2700">
                <a:solidFill>
                  <a:srgbClr val="000000"/>
                </a:solidFill>
                <a:miter lim="800000"/>
                <a:headEnd/>
                <a:tailEnd/>
              </a14:hiddenLine>
            </a:ext>
          </a:extLst>
        </xdr:spPr>
      </xdr:pic>
    </xdr:grpSp>
    <xdr:clientData/>
  </xdr:twoCellAnchor>
  <xdr:twoCellAnchor>
    <xdr:from>
      <xdr:col>6</xdr:col>
      <xdr:colOff>408094</xdr:colOff>
      <xdr:row>5</xdr:row>
      <xdr:rowOff>247401</xdr:rowOff>
    </xdr:from>
    <xdr:to>
      <xdr:col>12</xdr:col>
      <xdr:colOff>643489</xdr:colOff>
      <xdr:row>19</xdr:row>
      <xdr:rowOff>157794</xdr:rowOff>
    </xdr:to>
    <xdr:graphicFrame macro="">
      <xdr:nvGraphicFramePr>
        <xdr:cNvPr id="41" name="Chart 40">
          <a:extLst>
            <a:ext uri="{FF2B5EF4-FFF2-40B4-BE49-F238E27FC236}">
              <a16:creationId xmlns:a16="http://schemas.microsoft.com/office/drawing/2014/main" xmlns="" id="{4908175B-25D7-EF4D-8CB8-9BF7D49093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856828</xdr:colOff>
      <xdr:row>5</xdr:row>
      <xdr:rowOff>248392</xdr:rowOff>
    </xdr:from>
    <xdr:to>
      <xdr:col>19</xdr:col>
      <xdr:colOff>332321</xdr:colOff>
      <xdr:row>19</xdr:row>
      <xdr:rowOff>254195</xdr:rowOff>
    </xdr:to>
    <xdr:graphicFrame macro="">
      <xdr:nvGraphicFramePr>
        <xdr:cNvPr id="32" name="Chart 31">
          <a:extLst>
            <a:ext uri="{FF2B5EF4-FFF2-40B4-BE49-F238E27FC236}">
              <a16:creationId xmlns:a16="http://schemas.microsoft.com/office/drawing/2014/main" xmlns="" id="{98E7820C-6084-E84A-9577-FF3919075B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6</xdr:row>
      <xdr:rowOff>0</xdr:rowOff>
    </xdr:from>
    <xdr:ext cx="12700" cy="12700"/>
    <xdr:pic>
      <xdr:nvPicPr>
        <xdr:cNvPr id="2" name="Picture 1" descr="page4image9985808">
          <a:extLst>
            <a:ext uri="{FF2B5EF4-FFF2-40B4-BE49-F238E27FC236}">
              <a16:creationId xmlns:a16="http://schemas.microsoft.com/office/drawing/2014/main" xmlns="" id="{51D99A0F-F3DA-F94D-A696-3411C1719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3" name="Picture 2" descr="page4image9984976">
          <a:extLst>
            <a:ext uri="{FF2B5EF4-FFF2-40B4-BE49-F238E27FC236}">
              <a16:creationId xmlns:a16="http://schemas.microsoft.com/office/drawing/2014/main" xmlns="" id="{22B66B44-C26D-2446-B25B-3E6D23478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4" name="Picture 3" descr="page4image9984352">
          <a:extLst>
            <a:ext uri="{FF2B5EF4-FFF2-40B4-BE49-F238E27FC236}">
              <a16:creationId xmlns:a16="http://schemas.microsoft.com/office/drawing/2014/main" xmlns="" id="{D3A95107-1703-A346-94A5-2CEB2A9C0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5" name="Picture 4" descr="page4image9983936">
          <a:extLst>
            <a:ext uri="{FF2B5EF4-FFF2-40B4-BE49-F238E27FC236}">
              <a16:creationId xmlns:a16="http://schemas.microsoft.com/office/drawing/2014/main" xmlns="" id="{2AEA8CDF-D719-5A49-A4B0-802435C66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6" name="Picture 5" descr="page4image1694128">
          <a:extLst>
            <a:ext uri="{FF2B5EF4-FFF2-40B4-BE49-F238E27FC236}">
              <a16:creationId xmlns:a16="http://schemas.microsoft.com/office/drawing/2014/main" xmlns="" id="{A9BC963F-5804-1845-AACB-7E461D820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7" name="Picture 6" descr="page4image3689776">
          <a:extLst>
            <a:ext uri="{FF2B5EF4-FFF2-40B4-BE49-F238E27FC236}">
              <a16:creationId xmlns:a16="http://schemas.microsoft.com/office/drawing/2014/main" xmlns="" id="{7BA0C97F-3476-4046-B251-25112E189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8" name="Picture 7" descr="page4image3711616">
          <a:extLst>
            <a:ext uri="{FF2B5EF4-FFF2-40B4-BE49-F238E27FC236}">
              <a16:creationId xmlns:a16="http://schemas.microsoft.com/office/drawing/2014/main" xmlns="" id="{9CF6656C-1835-DB42-9DA1-F142978BC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9" name="Picture 8" descr="page4image1637136">
          <a:extLst>
            <a:ext uri="{FF2B5EF4-FFF2-40B4-BE49-F238E27FC236}">
              <a16:creationId xmlns:a16="http://schemas.microsoft.com/office/drawing/2014/main" xmlns="" id="{EFCBF690-2911-5C4C-A90D-756A659D8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10" name="Picture 9" descr="page4image5829984">
          <a:extLst>
            <a:ext uri="{FF2B5EF4-FFF2-40B4-BE49-F238E27FC236}">
              <a16:creationId xmlns:a16="http://schemas.microsoft.com/office/drawing/2014/main" xmlns="" id="{033934F9-05FE-D945-B341-B8120A5E7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 name="Picture 10" descr="page4image5829152">
          <a:extLst>
            <a:ext uri="{FF2B5EF4-FFF2-40B4-BE49-F238E27FC236}">
              <a16:creationId xmlns:a16="http://schemas.microsoft.com/office/drawing/2014/main" xmlns="" id="{CE08C2AB-A08D-6C48-B794-16973C046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12" name="Picture 11" descr="page4image5828528">
          <a:extLst>
            <a:ext uri="{FF2B5EF4-FFF2-40B4-BE49-F238E27FC236}">
              <a16:creationId xmlns:a16="http://schemas.microsoft.com/office/drawing/2014/main" xmlns="" id="{84F74C9C-9FF5-584C-A1E4-9EBDE6366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13" name="Picture 12" descr="page4image5828112">
          <a:extLst>
            <a:ext uri="{FF2B5EF4-FFF2-40B4-BE49-F238E27FC236}">
              <a16:creationId xmlns:a16="http://schemas.microsoft.com/office/drawing/2014/main" xmlns="" id="{44585153-0E44-394D-8C2B-10DFE5B0C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14" name="Picture 13" descr="page4image5825824">
          <a:extLst>
            <a:ext uri="{FF2B5EF4-FFF2-40B4-BE49-F238E27FC236}">
              <a16:creationId xmlns:a16="http://schemas.microsoft.com/office/drawing/2014/main" xmlns="" id="{6A56684F-C701-FC47-ADB3-35D7FB8B6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5" name="Picture 14" descr="page4image5824992">
          <a:extLst>
            <a:ext uri="{FF2B5EF4-FFF2-40B4-BE49-F238E27FC236}">
              <a16:creationId xmlns:a16="http://schemas.microsoft.com/office/drawing/2014/main" xmlns="" id="{6C0F8D77-2CB4-7944-BA81-BEB014D3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16" name="Picture 15" descr="page4image5824368">
          <a:extLst>
            <a:ext uri="{FF2B5EF4-FFF2-40B4-BE49-F238E27FC236}">
              <a16:creationId xmlns:a16="http://schemas.microsoft.com/office/drawing/2014/main" xmlns="" id="{8487EEA0-95AB-024B-8CD9-2DC6AED2F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17" name="Picture 16" descr="page4image5823952">
          <a:extLst>
            <a:ext uri="{FF2B5EF4-FFF2-40B4-BE49-F238E27FC236}">
              <a16:creationId xmlns:a16="http://schemas.microsoft.com/office/drawing/2014/main" xmlns="" id="{B915780B-D1E1-ED40-9907-5050F723B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18" name="Picture 17" descr="page4image5821664">
          <a:extLst>
            <a:ext uri="{FF2B5EF4-FFF2-40B4-BE49-F238E27FC236}">
              <a16:creationId xmlns:a16="http://schemas.microsoft.com/office/drawing/2014/main" xmlns="" id="{EDAF511D-4C88-C548-9A90-854C724A5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9" name="Picture 18" descr="page4image5820832">
          <a:extLst>
            <a:ext uri="{FF2B5EF4-FFF2-40B4-BE49-F238E27FC236}">
              <a16:creationId xmlns:a16="http://schemas.microsoft.com/office/drawing/2014/main" xmlns="" id="{63E3CB43-C170-7E47-BBF7-9AC592F0D6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20" name="Picture 19" descr="page4image5820208">
          <a:extLst>
            <a:ext uri="{FF2B5EF4-FFF2-40B4-BE49-F238E27FC236}">
              <a16:creationId xmlns:a16="http://schemas.microsoft.com/office/drawing/2014/main" xmlns="" id="{A09E2723-F37F-8C49-ABC8-B5FD9626F1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21" name="Picture 20" descr="page4image5819792">
          <a:extLst>
            <a:ext uri="{FF2B5EF4-FFF2-40B4-BE49-F238E27FC236}">
              <a16:creationId xmlns:a16="http://schemas.microsoft.com/office/drawing/2014/main" xmlns="" id="{D5E237AF-D3B9-514F-94CD-BF0ECC394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22" name="Picture 21" descr="page4image5816672">
          <a:extLst>
            <a:ext uri="{FF2B5EF4-FFF2-40B4-BE49-F238E27FC236}">
              <a16:creationId xmlns:a16="http://schemas.microsoft.com/office/drawing/2014/main" xmlns="" id="{50FA5FD8-13DB-3C4D-B2E0-4E1957613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23" name="Picture 22" descr="page4image5815632">
          <a:extLst>
            <a:ext uri="{FF2B5EF4-FFF2-40B4-BE49-F238E27FC236}">
              <a16:creationId xmlns:a16="http://schemas.microsoft.com/office/drawing/2014/main" xmlns="" id="{0DA05A9D-0AC3-214E-BEC5-B9CA99CFD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24" name="Picture 23" descr="page4image5815216">
          <a:extLst>
            <a:ext uri="{FF2B5EF4-FFF2-40B4-BE49-F238E27FC236}">
              <a16:creationId xmlns:a16="http://schemas.microsoft.com/office/drawing/2014/main" xmlns="" id="{508891D9-BD96-9140-A1AD-43139F409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25" name="Picture 24" descr="page4image5814592">
          <a:extLst>
            <a:ext uri="{FF2B5EF4-FFF2-40B4-BE49-F238E27FC236}">
              <a16:creationId xmlns:a16="http://schemas.microsoft.com/office/drawing/2014/main" xmlns="" id="{0BDF06B4-7920-9E45-98DD-E8994617D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26" name="Picture 25" descr="page4image5813968">
          <a:extLst>
            <a:ext uri="{FF2B5EF4-FFF2-40B4-BE49-F238E27FC236}">
              <a16:creationId xmlns:a16="http://schemas.microsoft.com/office/drawing/2014/main" xmlns="" id="{5BE19028-8105-9140-A07D-ABF399641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27" name="Picture 26" descr="page4image5813552">
          <a:extLst>
            <a:ext uri="{FF2B5EF4-FFF2-40B4-BE49-F238E27FC236}">
              <a16:creationId xmlns:a16="http://schemas.microsoft.com/office/drawing/2014/main" xmlns="" id="{AE328A90-85BC-0347-9BEB-02FB17C21F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28" name="Picture 27" descr="page4image5812928">
          <a:extLst>
            <a:ext uri="{FF2B5EF4-FFF2-40B4-BE49-F238E27FC236}">
              <a16:creationId xmlns:a16="http://schemas.microsoft.com/office/drawing/2014/main" xmlns="" id="{960ACAE5-73A4-C24D-A404-F4E74A6F0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29" name="Picture 28" descr="page4image5812512">
          <a:extLst>
            <a:ext uri="{FF2B5EF4-FFF2-40B4-BE49-F238E27FC236}">
              <a16:creationId xmlns:a16="http://schemas.microsoft.com/office/drawing/2014/main" xmlns="" id="{F661D903-B524-634F-8D9D-D3FDF5B65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30" name="Picture 29" descr="page4image5809392">
          <a:extLst>
            <a:ext uri="{FF2B5EF4-FFF2-40B4-BE49-F238E27FC236}">
              <a16:creationId xmlns:a16="http://schemas.microsoft.com/office/drawing/2014/main" xmlns="" id="{C5723448-690F-594B-8E19-6AA46BB7E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31" name="Picture 30" descr="page4image5808560">
          <a:extLst>
            <a:ext uri="{FF2B5EF4-FFF2-40B4-BE49-F238E27FC236}">
              <a16:creationId xmlns:a16="http://schemas.microsoft.com/office/drawing/2014/main" xmlns="" id="{A9D51202-000A-E442-B41D-0D1F13785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32" name="Picture 31" descr="page4image5807936">
          <a:extLst>
            <a:ext uri="{FF2B5EF4-FFF2-40B4-BE49-F238E27FC236}">
              <a16:creationId xmlns:a16="http://schemas.microsoft.com/office/drawing/2014/main" xmlns="" id="{0BC1D3E8-5DCD-E84C-9BC7-2B191F8C4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33" name="Picture 32" descr="page4image5807520">
          <a:extLst>
            <a:ext uri="{FF2B5EF4-FFF2-40B4-BE49-F238E27FC236}">
              <a16:creationId xmlns:a16="http://schemas.microsoft.com/office/drawing/2014/main" xmlns="" id="{77E3C733-A445-B442-8CFC-56D260054D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34" name="Picture 33" descr="page4image5805232">
          <a:extLst>
            <a:ext uri="{FF2B5EF4-FFF2-40B4-BE49-F238E27FC236}">
              <a16:creationId xmlns:a16="http://schemas.microsoft.com/office/drawing/2014/main" xmlns="" id="{9C882DCF-F129-3F4D-A628-87ADF0062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35" name="Picture 34" descr="page4image5804400">
          <a:extLst>
            <a:ext uri="{FF2B5EF4-FFF2-40B4-BE49-F238E27FC236}">
              <a16:creationId xmlns:a16="http://schemas.microsoft.com/office/drawing/2014/main" xmlns="" id="{176F36C8-1BF5-884E-8ABD-FB07D1BCC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36" name="Picture 35" descr="page4image5803776">
          <a:extLst>
            <a:ext uri="{FF2B5EF4-FFF2-40B4-BE49-F238E27FC236}">
              <a16:creationId xmlns:a16="http://schemas.microsoft.com/office/drawing/2014/main" xmlns="" id="{34B82BA7-E22C-3542-971F-141ADCF8E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37" name="Picture 36" descr="page4image5803360">
          <a:extLst>
            <a:ext uri="{FF2B5EF4-FFF2-40B4-BE49-F238E27FC236}">
              <a16:creationId xmlns:a16="http://schemas.microsoft.com/office/drawing/2014/main" xmlns="" id="{3AA268F1-3DCC-B943-8816-4379DA59B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38" name="Picture 37" descr="page4image5801072">
          <a:extLst>
            <a:ext uri="{FF2B5EF4-FFF2-40B4-BE49-F238E27FC236}">
              <a16:creationId xmlns:a16="http://schemas.microsoft.com/office/drawing/2014/main" xmlns="" id="{3D838DF2-90C8-1140-B54A-1448AEDE9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39" name="Picture 38" descr="page4image5800240">
          <a:extLst>
            <a:ext uri="{FF2B5EF4-FFF2-40B4-BE49-F238E27FC236}">
              <a16:creationId xmlns:a16="http://schemas.microsoft.com/office/drawing/2014/main" xmlns="" id="{E1C9AC24-BA9C-6141-B69F-605E16ED6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40" name="Picture 39" descr="page4image5799616">
          <a:extLst>
            <a:ext uri="{FF2B5EF4-FFF2-40B4-BE49-F238E27FC236}">
              <a16:creationId xmlns:a16="http://schemas.microsoft.com/office/drawing/2014/main" xmlns="" id="{2C59B256-F319-7343-904D-758052D0C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41" name="Picture 40" descr="page4image5799200">
          <a:extLst>
            <a:ext uri="{FF2B5EF4-FFF2-40B4-BE49-F238E27FC236}">
              <a16:creationId xmlns:a16="http://schemas.microsoft.com/office/drawing/2014/main" xmlns="" id="{CD9CD694-BF60-C64D-819B-905A061B9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42" name="Picture 41" descr="page4image5796912">
          <a:extLst>
            <a:ext uri="{FF2B5EF4-FFF2-40B4-BE49-F238E27FC236}">
              <a16:creationId xmlns:a16="http://schemas.microsoft.com/office/drawing/2014/main" xmlns="" id="{AA284195-5005-A44B-B63A-5BA478EEE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43" name="Picture 42" descr="page4image5796080">
          <a:extLst>
            <a:ext uri="{FF2B5EF4-FFF2-40B4-BE49-F238E27FC236}">
              <a16:creationId xmlns:a16="http://schemas.microsoft.com/office/drawing/2014/main" xmlns="" id="{86D8E38D-CC16-044B-B9F7-D00AC3277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44" name="Picture 43" descr="page4image5795456">
          <a:extLst>
            <a:ext uri="{FF2B5EF4-FFF2-40B4-BE49-F238E27FC236}">
              <a16:creationId xmlns:a16="http://schemas.microsoft.com/office/drawing/2014/main" xmlns="" id="{F28EC5F7-CC8B-9F4D-8368-2B609CD7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45" name="Picture 44" descr="page4image5795040">
          <a:extLst>
            <a:ext uri="{FF2B5EF4-FFF2-40B4-BE49-F238E27FC236}">
              <a16:creationId xmlns:a16="http://schemas.microsoft.com/office/drawing/2014/main" xmlns="" id="{C54DA135-82C9-F04E-A88F-9A2DAFB2D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46" name="Picture 45" descr="page4image5792752">
          <a:extLst>
            <a:ext uri="{FF2B5EF4-FFF2-40B4-BE49-F238E27FC236}">
              <a16:creationId xmlns:a16="http://schemas.microsoft.com/office/drawing/2014/main" xmlns="" id="{7718481E-EF57-0844-9F2C-3C62D8387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47" name="Picture 46" descr="page4image5791920">
          <a:extLst>
            <a:ext uri="{FF2B5EF4-FFF2-40B4-BE49-F238E27FC236}">
              <a16:creationId xmlns:a16="http://schemas.microsoft.com/office/drawing/2014/main" xmlns="" id="{A8D2F222-6873-5747-A10A-A10270564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48" name="Picture 47" descr="page4image5791296">
          <a:extLst>
            <a:ext uri="{FF2B5EF4-FFF2-40B4-BE49-F238E27FC236}">
              <a16:creationId xmlns:a16="http://schemas.microsoft.com/office/drawing/2014/main" xmlns="" id="{188F6AFE-BCE4-1241-BDE9-3AAC4238CB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49" name="Picture 48" descr="page4image5790880">
          <a:extLst>
            <a:ext uri="{FF2B5EF4-FFF2-40B4-BE49-F238E27FC236}">
              <a16:creationId xmlns:a16="http://schemas.microsoft.com/office/drawing/2014/main" xmlns="" id="{CDCE9185-6DE2-CD4D-BEFF-393F8C965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50" name="Picture 49" descr="page4image1660432">
          <a:extLst>
            <a:ext uri="{FF2B5EF4-FFF2-40B4-BE49-F238E27FC236}">
              <a16:creationId xmlns:a16="http://schemas.microsoft.com/office/drawing/2014/main" xmlns="" id="{30D79A06-EC77-724A-BF6D-99D28BCA0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51" name="Picture 50" descr="page4image3791072">
          <a:extLst>
            <a:ext uri="{FF2B5EF4-FFF2-40B4-BE49-F238E27FC236}">
              <a16:creationId xmlns:a16="http://schemas.microsoft.com/office/drawing/2014/main" xmlns="" id="{297F08B8-33A5-534C-9EB5-DB1E5DCAC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52" name="Picture 51" descr="page4image3670016">
          <a:extLst>
            <a:ext uri="{FF2B5EF4-FFF2-40B4-BE49-F238E27FC236}">
              <a16:creationId xmlns:a16="http://schemas.microsoft.com/office/drawing/2014/main" xmlns="" id="{A249CC0F-9015-D141-9F1B-B4A02F0C8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53" name="Picture 52" descr="page4image1702448">
          <a:extLst>
            <a:ext uri="{FF2B5EF4-FFF2-40B4-BE49-F238E27FC236}">
              <a16:creationId xmlns:a16="http://schemas.microsoft.com/office/drawing/2014/main" xmlns="" id="{9166EFC7-8870-6D40-A91C-D8052857C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54" name="Picture 53" descr="page4image3774848">
          <a:extLst>
            <a:ext uri="{FF2B5EF4-FFF2-40B4-BE49-F238E27FC236}">
              <a16:creationId xmlns:a16="http://schemas.microsoft.com/office/drawing/2014/main" xmlns="" id="{B7028E44-17FD-C04E-81FA-0B1277A9F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55" name="Picture 54" descr="page4image3799392">
          <a:extLst>
            <a:ext uri="{FF2B5EF4-FFF2-40B4-BE49-F238E27FC236}">
              <a16:creationId xmlns:a16="http://schemas.microsoft.com/office/drawing/2014/main" xmlns="" id="{B9C94CD2-25F5-4E41-BD35-7FADFA422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56" name="Picture 55" descr="page4image3796272">
          <a:extLst>
            <a:ext uri="{FF2B5EF4-FFF2-40B4-BE49-F238E27FC236}">
              <a16:creationId xmlns:a16="http://schemas.microsoft.com/office/drawing/2014/main" xmlns="" id="{9E573638-A8D4-D141-9652-157376C59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57" name="Picture 56" descr="page4image3797520">
          <a:extLst>
            <a:ext uri="{FF2B5EF4-FFF2-40B4-BE49-F238E27FC236}">
              <a16:creationId xmlns:a16="http://schemas.microsoft.com/office/drawing/2014/main" xmlns="" id="{F72EFA2F-57D2-B048-9466-0E09DBE55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58" name="Picture 57" descr="page4image3800848">
          <a:extLst>
            <a:ext uri="{FF2B5EF4-FFF2-40B4-BE49-F238E27FC236}">
              <a16:creationId xmlns:a16="http://schemas.microsoft.com/office/drawing/2014/main" xmlns="" id="{2489C5CB-059F-684D-A73E-E74DC5970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59" name="Picture 58" descr="page4image3735744">
          <a:extLst>
            <a:ext uri="{FF2B5EF4-FFF2-40B4-BE49-F238E27FC236}">
              <a16:creationId xmlns:a16="http://schemas.microsoft.com/office/drawing/2014/main" xmlns="" id="{87EF2F42-8110-934E-BBF3-81ED0B296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60" name="Picture 59" descr="page4image3710784">
          <a:extLst>
            <a:ext uri="{FF2B5EF4-FFF2-40B4-BE49-F238E27FC236}">
              <a16:creationId xmlns:a16="http://schemas.microsoft.com/office/drawing/2014/main" xmlns="" id="{F50CD162-CB35-6146-BBDE-434F65C71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61" name="Picture 60" descr="page4image5767376">
          <a:extLst>
            <a:ext uri="{FF2B5EF4-FFF2-40B4-BE49-F238E27FC236}">
              <a16:creationId xmlns:a16="http://schemas.microsoft.com/office/drawing/2014/main" xmlns="" id="{95B56379-6497-B34C-8D95-26BCD5F3C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62" name="Picture 61" descr="page4image5769456">
          <a:extLst>
            <a:ext uri="{FF2B5EF4-FFF2-40B4-BE49-F238E27FC236}">
              <a16:creationId xmlns:a16="http://schemas.microsoft.com/office/drawing/2014/main" xmlns="" id="{7C964CDB-2E8D-3B4D-BA46-8AD132BAD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63" name="Picture 62" descr="page4image5770288">
          <a:extLst>
            <a:ext uri="{FF2B5EF4-FFF2-40B4-BE49-F238E27FC236}">
              <a16:creationId xmlns:a16="http://schemas.microsoft.com/office/drawing/2014/main" xmlns="" id="{DF9B3B38-FC3B-A14C-BC5E-D9EBACA14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64" name="Picture 63" descr="page4image5770912">
          <a:extLst>
            <a:ext uri="{FF2B5EF4-FFF2-40B4-BE49-F238E27FC236}">
              <a16:creationId xmlns:a16="http://schemas.microsoft.com/office/drawing/2014/main" xmlns="" id="{DF0DA3C6-16A1-6F46-8D87-25B895A19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65" name="Picture 64" descr="page4image5771328">
          <a:extLst>
            <a:ext uri="{FF2B5EF4-FFF2-40B4-BE49-F238E27FC236}">
              <a16:creationId xmlns:a16="http://schemas.microsoft.com/office/drawing/2014/main" xmlns="" id="{2AF6DE59-5214-FD49-B698-B2B7F3F61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66" name="Picture 65" descr="page4image5773200">
          <a:extLst>
            <a:ext uri="{FF2B5EF4-FFF2-40B4-BE49-F238E27FC236}">
              <a16:creationId xmlns:a16="http://schemas.microsoft.com/office/drawing/2014/main" xmlns="" id="{EC61F58B-C51C-0A4A-ADDD-B339DE2AE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67" name="Picture 66" descr="page4image9982688">
          <a:extLst>
            <a:ext uri="{FF2B5EF4-FFF2-40B4-BE49-F238E27FC236}">
              <a16:creationId xmlns:a16="http://schemas.microsoft.com/office/drawing/2014/main" xmlns="" id="{10EE9DA2-1447-4A47-A0A2-1A077673B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68" name="Picture 67" descr="page4image9982064">
          <a:extLst>
            <a:ext uri="{FF2B5EF4-FFF2-40B4-BE49-F238E27FC236}">
              <a16:creationId xmlns:a16="http://schemas.microsoft.com/office/drawing/2014/main" xmlns="" id="{EFB85B1E-5597-9945-AA1C-42B8AD4C3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69" name="Picture 68" descr="page4image9981648">
          <a:extLst>
            <a:ext uri="{FF2B5EF4-FFF2-40B4-BE49-F238E27FC236}">
              <a16:creationId xmlns:a16="http://schemas.microsoft.com/office/drawing/2014/main" xmlns="" id="{B66DE0D4-7849-8447-BBD4-23083BA92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70" name="Picture 69" descr="page4image9978528">
          <a:extLst>
            <a:ext uri="{FF2B5EF4-FFF2-40B4-BE49-F238E27FC236}">
              <a16:creationId xmlns:a16="http://schemas.microsoft.com/office/drawing/2014/main" xmlns="" id="{1BD2D81B-00C6-A646-A363-BE2A33B47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71" name="Picture 70" descr="page4image9977488">
          <a:extLst>
            <a:ext uri="{FF2B5EF4-FFF2-40B4-BE49-F238E27FC236}">
              <a16:creationId xmlns:a16="http://schemas.microsoft.com/office/drawing/2014/main" xmlns="" id="{6D34062C-5B59-0045-9CC1-E4FF9BB20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72" name="Picture 71" descr="page4image9977072">
          <a:extLst>
            <a:ext uri="{FF2B5EF4-FFF2-40B4-BE49-F238E27FC236}">
              <a16:creationId xmlns:a16="http://schemas.microsoft.com/office/drawing/2014/main" xmlns="" id="{D215F0AF-D0E3-4046-9237-345F39B8D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73" name="Picture 72" descr="page4image9976448">
          <a:extLst>
            <a:ext uri="{FF2B5EF4-FFF2-40B4-BE49-F238E27FC236}">
              <a16:creationId xmlns:a16="http://schemas.microsoft.com/office/drawing/2014/main" xmlns="" id="{49D47648-DFB2-B540-AE2F-BA6A71986A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74" name="Picture 73" descr="page4image9975824">
          <a:extLst>
            <a:ext uri="{FF2B5EF4-FFF2-40B4-BE49-F238E27FC236}">
              <a16:creationId xmlns:a16="http://schemas.microsoft.com/office/drawing/2014/main" xmlns="" id="{20846F96-F24F-9E46-8A86-57BB23EFF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75" name="Picture 74" descr="page4image9975408">
          <a:extLst>
            <a:ext uri="{FF2B5EF4-FFF2-40B4-BE49-F238E27FC236}">
              <a16:creationId xmlns:a16="http://schemas.microsoft.com/office/drawing/2014/main" xmlns="" id="{5A4E16B3-1392-D649-B543-F68A752C4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76" name="Picture 75" descr="page4image9974784">
          <a:extLst>
            <a:ext uri="{FF2B5EF4-FFF2-40B4-BE49-F238E27FC236}">
              <a16:creationId xmlns:a16="http://schemas.microsoft.com/office/drawing/2014/main" xmlns="" id="{5DAB647A-C9BF-8E4F-B719-82BF01442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77" name="Picture 76" descr="page4image9974368">
          <a:extLst>
            <a:ext uri="{FF2B5EF4-FFF2-40B4-BE49-F238E27FC236}">
              <a16:creationId xmlns:a16="http://schemas.microsoft.com/office/drawing/2014/main" xmlns="" id="{168199CD-862D-BA40-90E2-214B75FE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78" name="Picture 77" descr="page4image9971040">
          <a:extLst>
            <a:ext uri="{FF2B5EF4-FFF2-40B4-BE49-F238E27FC236}">
              <a16:creationId xmlns:a16="http://schemas.microsoft.com/office/drawing/2014/main" xmlns="" id="{DD0FBEE1-94AC-8E4A-9574-CC85F464E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79" name="Picture 78" descr="page4image9970208">
          <a:extLst>
            <a:ext uri="{FF2B5EF4-FFF2-40B4-BE49-F238E27FC236}">
              <a16:creationId xmlns:a16="http://schemas.microsoft.com/office/drawing/2014/main" xmlns="" id="{A04E4C27-F90D-B447-B6B9-AF7DE929C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80" name="Picture 79" descr="page4image9969584">
          <a:extLst>
            <a:ext uri="{FF2B5EF4-FFF2-40B4-BE49-F238E27FC236}">
              <a16:creationId xmlns:a16="http://schemas.microsoft.com/office/drawing/2014/main" xmlns="" id="{547CCCAA-9317-4049-B77F-05622A7D3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81" name="Picture 80" descr="page4image9969168">
          <a:extLst>
            <a:ext uri="{FF2B5EF4-FFF2-40B4-BE49-F238E27FC236}">
              <a16:creationId xmlns:a16="http://schemas.microsoft.com/office/drawing/2014/main" xmlns="" id="{6B9CA53A-2264-C641-8D30-1B35B6BE3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82" name="Picture 81" descr="page4image9966880">
          <a:extLst>
            <a:ext uri="{FF2B5EF4-FFF2-40B4-BE49-F238E27FC236}">
              <a16:creationId xmlns:a16="http://schemas.microsoft.com/office/drawing/2014/main" xmlns="" id="{5CB4C3A0-2CDB-4548-AD55-7283F760ED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6629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83" name="Picture 82" descr="page4image9966048">
          <a:extLst>
            <a:ext uri="{FF2B5EF4-FFF2-40B4-BE49-F238E27FC236}">
              <a16:creationId xmlns:a16="http://schemas.microsoft.com/office/drawing/2014/main" xmlns="" id="{70507E2F-CEF5-3245-BC22-AEF416675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629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6</xdr:row>
      <xdr:rowOff>0</xdr:rowOff>
    </xdr:from>
    <xdr:ext cx="12700" cy="12700"/>
    <xdr:pic>
      <xdr:nvPicPr>
        <xdr:cNvPr id="84" name="Picture 83" descr="page4image9965424">
          <a:extLst>
            <a:ext uri="{FF2B5EF4-FFF2-40B4-BE49-F238E27FC236}">
              <a16:creationId xmlns:a16="http://schemas.microsoft.com/office/drawing/2014/main" xmlns="" id="{3B4BE2A1-4A04-7B4D-B29F-16D743973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03100" y="6629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6</xdr:row>
      <xdr:rowOff>0</xdr:rowOff>
    </xdr:from>
    <xdr:ext cx="12700" cy="12700"/>
    <xdr:pic>
      <xdr:nvPicPr>
        <xdr:cNvPr id="85" name="Picture 84" descr="page4image9965008">
          <a:extLst>
            <a:ext uri="{FF2B5EF4-FFF2-40B4-BE49-F238E27FC236}">
              <a16:creationId xmlns:a16="http://schemas.microsoft.com/office/drawing/2014/main" xmlns="" id="{11C953D6-F2A4-6A4C-ACE8-D8CB49733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6629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6</xdr:row>
      <xdr:rowOff>0</xdr:rowOff>
    </xdr:from>
    <xdr:ext cx="12700" cy="12700"/>
    <xdr:pic>
      <xdr:nvPicPr>
        <xdr:cNvPr id="86" name="Picture 85" descr="page4image9963136">
          <a:extLst>
            <a:ext uri="{FF2B5EF4-FFF2-40B4-BE49-F238E27FC236}">
              <a16:creationId xmlns:a16="http://schemas.microsoft.com/office/drawing/2014/main" xmlns="" id="{E648D843-62F8-F943-884F-8FC97027D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2700" y="4902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0</xdr:colOff>
      <xdr:row>6</xdr:row>
      <xdr:rowOff>0</xdr:rowOff>
    </xdr:from>
    <xdr:ext cx="12700" cy="12700"/>
    <xdr:pic>
      <xdr:nvPicPr>
        <xdr:cNvPr id="87" name="Picture 86" descr="page4image9962512">
          <a:extLst>
            <a:ext uri="{FF2B5EF4-FFF2-40B4-BE49-F238E27FC236}">
              <a16:creationId xmlns:a16="http://schemas.microsoft.com/office/drawing/2014/main" xmlns="" id="{945CD29B-125F-8343-A477-E2D1F240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100" y="760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6</xdr:row>
      <xdr:rowOff>0</xdr:rowOff>
    </xdr:from>
    <xdr:ext cx="12700" cy="12700"/>
    <xdr:pic>
      <xdr:nvPicPr>
        <xdr:cNvPr id="88" name="Picture 87" descr="page4image9962096">
          <a:extLst>
            <a:ext uri="{FF2B5EF4-FFF2-40B4-BE49-F238E27FC236}">
              <a16:creationId xmlns:a16="http://schemas.microsoft.com/office/drawing/2014/main" xmlns="" id="{AFA8C7DB-44C1-224D-8482-F788B6B24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4902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6</xdr:row>
      <xdr:rowOff>0</xdr:rowOff>
    </xdr:from>
    <xdr:ext cx="12700" cy="12700"/>
    <xdr:pic>
      <xdr:nvPicPr>
        <xdr:cNvPr id="89" name="Picture 88" descr="page4image7994944">
          <a:extLst>
            <a:ext uri="{FF2B5EF4-FFF2-40B4-BE49-F238E27FC236}">
              <a16:creationId xmlns:a16="http://schemas.microsoft.com/office/drawing/2014/main" xmlns="" id="{7E8B3665-72B4-5841-90A0-AA7282BFE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2700" y="760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3" name="Picture 92" descr="page4image9984976">
          <a:extLst>
            <a:ext uri="{FF2B5EF4-FFF2-40B4-BE49-F238E27FC236}">
              <a16:creationId xmlns:a16="http://schemas.microsoft.com/office/drawing/2014/main" xmlns="" id="{77214C10-DEF5-5B4D-A5C8-BC47F2FE3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4" name="Picture 93" descr="page4image3689776">
          <a:extLst>
            <a:ext uri="{FF2B5EF4-FFF2-40B4-BE49-F238E27FC236}">
              <a16:creationId xmlns:a16="http://schemas.microsoft.com/office/drawing/2014/main" xmlns="" id="{2C46EC9D-6469-C94B-B718-F10D2FFD8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5" name="Picture 94" descr="page4image5829152">
          <a:extLst>
            <a:ext uri="{FF2B5EF4-FFF2-40B4-BE49-F238E27FC236}">
              <a16:creationId xmlns:a16="http://schemas.microsoft.com/office/drawing/2014/main" xmlns="" id="{FEC9F791-9988-F544-8881-92B7183BF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6" name="Picture 95" descr="page4image5824992">
          <a:extLst>
            <a:ext uri="{FF2B5EF4-FFF2-40B4-BE49-F238E27FC236}">
              <a16:creationId xmlns:a16="http://schemas.microsoft.com/office/drawing/2014/main" xmlns="" id="{5E1307EF-50C9-3141-9E78-02546E6EB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7" name="Picture 96" descr="page4image5820832">
          <a:extLst>
            <a:ext uri="{FF2B5EF4-FFF2-40B4-BE49-F238E27FC236}">
              <a16:creationId xmlns:a16="http://schemas.microsoft.com/office/drawing/2014/main" xmlns="" id="{5119F361-05A0-724F-8673-DF225C22E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8" name="Picture 97" descr="page4image5815216">
          <a:extLst>
            <a:ext uri="{FF2B5EF4-FFF2-40B4-BE49-F238E27FC236}">
              <a16:creationId xmlns:a16="http://schemas.microsoft.com/office/drawing/2014/main" xmlns="" id="{71BA1FF3-A0CE-5C4E-B2CE-7E9CC80BDE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99" name="Picture 98" descr="page4image5814592">
          <a:extLst>
            <a:ext uri="{FF2B5EF4-FFF2-40B4-BE49-F238E27FC236}">
              <a16:creationId xmlns:a16="http://schemas.microsoft.com/office/drawing/2014/main" xmlns="" id="{EAA2C5D4-4FD2-5849-A0B8-7A948DD77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0" name="Picture 99" descr="page4image5808560">
          <a:extLst>
            <a:ext uri="{FF2B5EF4-FFF2-40B4-BE49-F238E27FC236}">
              <a16:creationId xmlns:a16="http://schemas.microsoft.com/office/drawing/2014/main" xmlns="" id="{B094F882-2089-DA48-B4FA-5F7465546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1" name="Picture 100" descr="page4image5804400">
          <a:extLst>
            <a:ext uri="{FF2B5EF4-FFF2-40B4-BE49-F238E27FC236}">
              <a16:creationId xmlns:a16="http://schemas.microsoft.com/office/drawing/2014/main" xmlns="" id="{799137BA-D99F-3640-A76D-5B916F41F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2" name="Picture 101" descr="page4image5800240">
          <a:extLst>
            <a:ext uri="{FF2B5EF4-FFF2-40B4-BE49-F238E27FC236}">
              <a16:creationId xmlns:a16="http://schemas.microsoft.com/office/drawing/2014/main" xmlns="" id="{9220287B-FDB7-4A46-AFB3-F97932890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3" name="Picture 102" descr="page4image5796080">
          <a:extLst>
            <a:ext uri="{FF2B5EF4-FFF2-40B4-BE49-F238E27FC236}">
              <a16:creationId xmlns:a16="http://schemas.microsoft.com/office/drawing/2014/main" xmlns="" id="{E15328EF-47BE-AB41-A147-CC30D50F8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4" name="Picture 103" descr="page4image5791920">
          <a:extLst>
            <a:ext uri="{FF2B5EF4-FFF2-40B4-BE49-F238E27FC236}">
              <a16:creationId xmlns:a16="http://schemas.microsoft.com/office/drawing/2014/main" xmlns="" id="{C8C04607-2D2A-F04E-8837-5F525E8E3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5" name="Picture 104" descr="page4image3791072">
          <a:extLst>
            <a:ext uri="{FF2B5EF4-FFF2-40B4-BE49-F238E27FC236}">
              <a16:creationId xmlns:a16="http://schemas.microsoft.com/office/drawing/2014/main" xmlns="" id="{CCC22BE1-D3F3-5140-BD4E-B62558463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6" name="Picture 105" descr="page4image3799392">
          <a:extLst>
            <a:ext uri="{FF2B5EF4-FFF2-40B4-BE49-F238E27FC236}">
              <a16:creationId xmlns:a16="http://schemas.microsoft.com/office/drawing/2014/main" xmlns="" id="{CEE7F500-0044-5F4F-8FCE-F5AC39EC0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4902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7" name="Picture 106" descr="page4image3735744">
          <a:extLst>
            <a:ext uri="{FF2B5EF4-FFF2-40B4-BE49-F238E27FC236}">
              <a16:creationId xmlns:a16="http://schemas.microsoft.com/office/drawing/2014/main" xmlns="" id="{D1251CA5-F7AF-F444-BF77-15AFB6E6D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8" name="Picture 107" descr="page4image5770288">
          <a:extLst>
            <a:ext uri="{FF2B5EF4-FFF2-40B4-BE49-F238E27FC236}">
              <a16:creationId xmlns:a16="http://schemas.microsoft.com/office/drawing/2014/main" xmlns="" id="{004CCB2B-3BD7-3049-9D2A-8B55E1D6B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09" name="Picture 108" descr="page4image9982688">
          <a:extLst>
            <a:ext uri="{FF2B5EF4-FFF2-40B4-BE49-F238E27FC236}">
              <a16:creationId xmlns:a16="http://schemas.microsoft.com/office/drawing/2014/main" xmlns="" id="{12561445-91C1-BE4B-9CD5-1CA03A9AF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10" name="Picture 109" descr="page4image9977072">
          <a:extLst>
            <a:ext uri="{FF2B5EF4-FFF2-40B4-BE49-F238E27FC236}">
              <a16:creationId xmlns:a16="http://schemas.microsoft.com/office/drawing/2014/main" xmlns="" id="{FC93B47A-E84D-FC4B-8832-B7894C689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11" name="Picture 110" descr="page4image9976448">
          <a:extLst>
            <a:ext uri="{FF2B5EF4-FFF2-40B4-BE49-F238E27FC236}">
              <a16:creationId xmlns:a16="http://schemas.microsoft.com/office/drawing/2014/main" xmlns="" id="{9C8958E8-A608-5B44-9A68-D545BD1F4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12" name="Picture 111" descr="page4image9970208">
          <a:extLst>
            <a:ext uri="{FF2B5EF4-FFF2-40B4-BE49-F238E27FC236}">
              <a16:creationId xmlns:a16="http://schemas.microsoft.com/office/drawing/2014/main" xmlns="" id="{1461C245-73FE-F347-BD21-01C78DD86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6</xdr:row>
      <xdr:rowOff>0</xdr:rowOff>
    </xdr:from>
    <xdr:ext cx="12700" cy="12700"/>
    <xdr:pic>
      <xdr:nvPicPr>
        <xdr:cNvPr id="113" name="Picture 112" descr="page4image9966048">
          <a:extLst>
            <a:ext uri="{FF2B5EF4-FFF2-40B4-BE49-F238E27FC236}">
              <a16:creationId xmlns:a16="http://schemas.microsoft.com/office/drawing/2014/main" xmlns="" id="{72998731-F57C-F14E-84F5-F916BEA1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4" name="Picture 113" descr="page4image9984976">
          <a:extLst>
            <a:ext uri="{FF2B5EF4-FFF2-40B4-BE49-F238E27FC236}">
              <a16:creationId xmlns:a16="http://schemas.microsoft.com/office/drawing/2014/main" xmlns="" id="{72E9C32E-03BD-1942-968D-546D9524E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254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5" name="Picture 114" descr="page4image3689776">
          <a:extLst>
            <a:ext uri="{FF2B5EF4-FFF2-40B4-BE49-F238E27FC236}">
              <a16:creationId xmlns:a16="http://schemas.microsoft.com/office/drawing/2014/main" xmlns="" id="{4D744AD5-2189-6642-9A60-7628EE35F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334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6" name="Picture 115" descr="page4image5829152">
          <a:extLst>
            <a:ext uri="{FF2B5EF4-FFF2-40B4-BE49-F238E27FC236}">
              <a16:creationId xmlns:a16="http://schemas.microsoft.com/office/drawing/2014/main" xmlns="" id="{39CE2B0B-530A-CA41-B4E9-EC090B1D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549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7" name="Picture 116" descr="page4image5824992">
          <a:extLst>
            <a:ext uri="{FF2B5EF4-FFF2-40B4-BE49-F238E27FC236}">
              <a16:creationId xmlns:a16="http://schemas.microsoft.com/office/drawing/2014/main" xmlns="" id="{D1A74F60-5F1C-3F4A-B1D4-7EDD872B1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527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8" name="Picture 117" descr="page4image5820832">
          <a:extLst>
            <a:ext uri="{FF2B5EF4-FFF2-40B4-BE49-F238E27FC236}">
              <a16:creationId xmlns:a16="http://schemas.microsoft.com/office/drawing/2014/main" xmlns="" id="{D4D41D18-AAE1-F743-9BF5-F171E1C56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7432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19" name="Picture 118" descr="page4image5815216">
          <a:extLst>
            <a:ext uri="{FF2B5EF4-FFF2-40B4-BE49-F238E27FC236}">
              <a16:creationId xmlns:a16="http://schemas.microsoft.com/office/drawing/2014/main" xmlns="" id="{C839BEE1-7F8C-8242-9C9B-174445CC4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765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0" name="Picture 119" descr="page4image5814592">
          <a:extLst>
            <a:ext uri="{FF2B5EF4-FFF2-40B4-BE49-F238E27FC236}">
              <a16:creationId xmlns:a16="http://schemas.microsoft.com/office/drawing/2014/main" xmlns="" id="{EBD82198-EB43-2147-BEC7-3DECF4349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470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1" name="Picture 120" descr="page4image5808560">
          <a:extLst>
            <a:ext uri="{FF2B5EF4-FFF2-40B4-BE49-F238E27FC236}">
              <a16:creationId xmlns:a16="http://schemas.microsoft.com/office/drawing/2014/main" xmlns="" id="{46161C7B-C449-2B4D-A52F-8B8BDD41D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959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2" name="Picture 121" descr="page4image5804400">
          <a:extLst>
            <a:ext uri="{FF2B5EF4-FFF2-40B4-BE49-F238E27FC236}">
              <a16:creationId xmlns:a16="http://schemas.microsoft.com/office/drawing/2014/main" xmlns="" id="{54A47E03-2C6B-5345-B278-026F2CD8F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038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3" name="Picture 122" descr="page4image5800240">
          <a:extLst>
            <a:ext uri="{FF2B5EF4-FFF2-40B4-BE49-F238E27FC236}">
              <a16:creationId xmlns:a16="http://schemas.microsoft.com/office/drawing/2014/main" xmlns="" id="{C003B315-F727-094F-BEFE-2F7E2E020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1750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4" name="Picture 123" descr="page4image5796080">
          <a:extLst>
            <a:ext uri="{FF2B5EF4-FFF2-40B4-BE49-F238E27FC236}">
              <a16:creationId xmlns:a16="http://schemas.microsoft.com/office/drawing/2014/main" xmlns="" id="{20E67B1B-E65E-4B4F-A436-AE2290761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3909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5" name="Picture 124" descr="page4image5791920">
          <a:extLst>
            <a:ext uri="{FF2B5EF4-FFF2-40B4-BE49-F238E27FC236}">
              <a16:creationId xmlns:a16="http://schemas.microsoft.com/office/drawing/2014/main" xmlns="" id="{B81C3029-11D0-734C-8D60-55462A159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1181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6" name="Picture 125" descr="page4image3791072">
          <a:extLst>
            <a:ext uri="{FF2B5EF4-FFF2-40B4-BE49-F238E27FC236}">
              <a16:creationId xmlns:a16="http://schemas.microsoft.com/office/drawing/2014/main" xmlns="" id="{BFC22FF9-17BA-0445-8E67-EC2403E9B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5981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7" name="Picture 126" descr="page4image3799392">
          <a:extLst>
            <a:ext uri="{FF2B5EF4-FFF2-40B4-BE49-F238E27FC236}">
              <a16:creationId xmlns:a16="http://schemas.microsoft.com/office/drawing/2014/main" xmlns="" id="{CD2FA287-18B2-2140-B8EC-3A852641B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095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8" name="Picture 127" descr="page4image3735744">
          <a:extLst>
            <a:ext uri="{FF2B5EF4-FFF2-40B4-BE49-F238E27FC236}">
              <a16:creationId xmlns:a16="http://schemas.microsoft.com/office/drawing/2014/main" xmlns="" id="{7ED95C76-21AD-324F-9AFD-568FC8917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6068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29" name="Picture 128" descr="page4image5770288">
          <a:extLst>
            <a:ext uri="{FF2B5EF4-FFF2-40B4-BE49-F238E27FC236}">
              <a16:creationId xmlns:a16="http://schemas.microsoft.com/office/drawing/2014/main" xmlns="" id="{1445E448-151A-0743-8542-6010C2541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1976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30" name="Picture 129" descr="page4image9982688">
          <a:extLst>
            <a:ext uri="{FF2B5EF4-FFF2-40B4-BE49-F238E27FC236}">
              <a16:creationId xmlns:a16="http://schemas.microsoft.com/office/drawing/2014/main" xmlns="" id="{E4BC88D2-4791-3D4D-93C0-C1D7D8221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4135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31" name="Picture 130" descr="page4image9977072">
          <a:extLst>
            <a:ext uri="{FF2B5EF4-FFF2-40B4-BE49-F238E27FC236}">
              <a16:creationId xmlns:a16="http://schemas.microsoft.com/office/drawing/2014/main" xmlns="" id="{AFBF2FA1-97D1-404C-8598-732788EE2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46863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32" name="Picture 131" descr="page4image9976448">
          <a:extLst>
            <a:ext uri="{FF2B5EF4-FFF2-40B4-BE49-F238E27FC236}">
              <a16:creationId xmlns:a16="http://schemas.microsoft.com/office/drawing/2014/main" xmlns="" id="{6975C91E-72C2-A443-98DE-F8B4A92BF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38227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33" name="Picture 132" descr="page4image9970208">
          <a:extLst>
            <a:ext uri="{FF2B5EF4-FFF2-40B4-BE49-F238E27FC236}">
              <a16:creationId xmlns:a16="http://schemas.microsoft.com/office/drawing/2014/main" xmlns="" id="{8EBC1E60-5B6D-314B-BC26-18346DBA6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2311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6</xdr:row>
      <xdr:rowOff>0</xdr:rowOff>
    </xdr:from>
    <xdr:ext cx="12700" cy="12700"/>
    <xdr:pic>
      <xdr:nvPicPr>
        <xdr:cNvPr id="134" name="Picture 133" descr="page4image9966048">
          <a:extLst>
            <a:ext uri="{FF2B5EF4-FFF2-40B4-BE49-F238E27FC236}">
              <a16:creationId xmlns:a16="http://schemas.microsoft.com/office/drawing/2014/main" xmlns="" id="{C6D1A810-9D13-0647-B5E6-EAB8306A0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97900" y="662940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35" name="Picture 134" descr="page4image9985808">
          <a:extLst>
            <a:ext uri="{FF2B5EF4-FFF2-40B4-BE49-F238E27FC236}">
              <a16:creationId xmlns:a16="http://schemas.microsoft.com/office/drawing/2014/main" xmlns="" id="{03219A22-F380-594D-AFB5-A07D5B284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36" name="Picture 135" descr="page4image9984976">
          <a:extLst>
            <a:ext uri="{FF2B5EF4-FFF2-40B4-BE49-F238E27FC236}">
              <a16:creationId xmlns:a16="http://schemas.microsoft.com/office/drawing/2014/main" xmlns="" id="{C24BA57B-4611-244F-9583-B8CB12FC5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37" name="Picture 136" descr="page4image9984352">
          <a:extLst>
            <a:ext uri="{FF2B5EF4-FFF2-40B4-BE49-F238E27FC236}">
              <a16:creationId xmlns:a16="http://schemas.microsoft.com/office/drawing/2014/main" xmlns="" id="{2A53DF48-5F46-184E-BA55-82B24E752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38" name="Picture 137" descr="page4image9983936">
          <a:extLst>
            <a:ext uri="{FF2B5EF4-FFF2-40B4-BE49-F238E27FC236}">
              <a16:creationId xmlns:a16="http://schemas.microsoft.com/office/drawing/2014/main" xmlns="" id="{FC4EB783-64A4-284E-B960-B7C21F30F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39" name="Picture 138" descr="page4image1694128">
          <a:extLst>
            <a:ext uri="{FF2B5EF4-FFF2-40B4-BE49-F238E27FC236}">
              <a16:creationId xmlns:a16="http://schemas.microsoft.com/office/drawing/2014/main" xmlns="" id="{945ED60F-921D-1345-AE3E-7DB7C9423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40" name="Picture 139" descr="page4image3689776">
          <a:extLst>
            <a:ext uri="{FF2B5EF4-FFF2-40B4-BE49-F238E27FC236}">
              <a16:creationId xmlns:a16="http://schemas.microsoft.com/office/drawing/2014/main" xmlns="" id="{7D05D81A-4868-6F4C-A7F9-B6A6BCC76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41" name="Picture 140" descr="page4image3711616">
          <a:extLst>
            <a:ext uri="{FF2B5EF4-FFF2-40B4-BE49-F238E27FC236}">
              <a16:creationId xmlns:a16="http://schemas.microsoft.com/office/drawing/2014/main" xmlns="" id="{217D4211-FB0E-1148-B8A2-C0F3EB02A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42" name="Picture 141" descr="page4image1637136">
          <a:extLst>
            <a:ext uri="{FF2B5EF4-FFF2-40B4-BE49-F238E27FC236}">
              <a16:creationId xmlns:a16="http://schemas.microsoft.com/office/drawing/2014/main" xmlns="" id="{1D63F3B5-987E-C340-9077-D6A306FEC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43" name="Picture 142" descr="page4image5829984">
          <a:extLst>
            <a:ext uri="{FF2B5EF4-FFF2-40B4-BE49-F238E27FC236}">
              <a16:creationId xmlns:a16="http://schemas.microsoft.com/office/drawing/2014/main" xmlns="" id="{C993E10F-4769-AD4B-9DE3-1420447FB7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44" name="Picture 143" descr="page4image5829152">
          <a:extLst>
            <a:ext uri="{FF2B5EF4-FFF2-40B4-BE49-F238E27FC236}">
              <a16:creationId xmlns:a16="http://schemas.microsoft.com/office/drawing/2014/main" xmlns="" id="{055059F0-2EA5-4446-BD64-4D9120730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45" name="Picture 144" descr="page4image5828528">
          <a:extLst>
            <a:ext uri="{FF2B5EF4-FFF2-40B4-BE49-F238E27FC236}">
              <a16:creationId xmlns:a16="http://schemas.microsoft.com/office/drawing/2014/main" xmlns="" id="{7F30E7F4-EAFE-B24F-93A4-06BB9A488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46" name="Picture 145" descr="page4image5828112">
          <a:extLst>
            <a:ext uri="{FF2B5EF4-FFF2-40B4-BE49-F238E27FC236}">
              <a16:creationId xmlns:a16="http://schemas.microsoft.com/office/drawing/2014/main" xmlns="" id="{CD8E0675-8766-204C-B6F3-AB40E9D4F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47" name="Picture 146" descr="page4image5825824">
          <a:extLst>
            <a:ext uri="{FF2B5EF4-FFF2-40B4-BE49-F238E27FC236}">
              <a16:creationId xmlns:a16="http://schemas.microsoft.com/office/drawing/2014/main" xmlns="" id="{DB0EE353-0192-E642-9D79-387769F3D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48" name="Picture 147" descr="page4image5824992">
          <a:extLst>
            <a:ext uri="{FF2B5EF4-FFF2-40B4-BE49-F238E27FC236}">
              <a16:creationId xmlns:a16="http://schemas.microsoft.com/office/drawing/2014/main" xmlns="" id="{310A64BA-57AE-6C49-A31A-6C68C4378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49" name="Picture 148" descr="page4image5824368">
          <a:extLst>
            <a:ext uri="{FF2B5EF4-FFF2-40B4-BE49-F238E27FC236}">
              <a16:creationId xmlns:a16="http://schemas.microsoft.com/office/drawing/2014/main" xmlns="" id="{7AB0048E-5157-2E4C-B3CD-2DE72DF3D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50" name="Picture 149" descr="page4image5823952">
          <a:extLst>
            <a:ext uri="{FF2B5EF4-FFF2-40B4-BE49-F238E27FC236}">
              <a16:creationId xmlns:a16="http://schemas.microsoft.com/office/drawing/2014/main" xmlns="" id="{C8E7E9F6-D46E-454F-88C9-7597C6EA3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51" name="Picture 150" descr="page4image5821664">
          <a:extLst>
            <a:ext uri="{FF2B5EF4-FFF2-40B4-BE49-F238E27FC236}">
              <a16:creationId xmlns:a16="http://schemas.microsoft.com/office/drawing/2014/main" xmlns="" id="{20D4817F-70DC-0347-83E4-CD1092DE3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52" name="Picture 151" descr="page4image5820832">
          <a:extLst>
            <a:ext uri="{FF2B5EF4-FFF2-40B4-BE49-F238E27FC236}">
              <a16:creationId xmlns:a16="http://schemas.microsoft.com/office/drawing/2014/main" xmlns="" id="{3C9D3B79-F7EF-4848-A319-C89A7F4A5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53" name="Picture 152" descr="page4image5820208">
          <a:extLst>
            <a:ext uri="{FF2B5EF4-FFF2-40B4-BE49-F238E27FC236}">
              <a16:creationId xmlns:a16="http://schemas.microsoft.com/office/drawing/2014/main" xmlns="" id="{D09558D4-1978-8747-9BB9-B1552B2DF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54" name="Picture 153" descr="page4image5819792">
          <a:extLst>
            <a:ext uri="{FF2B5EF4-FFF2-40B4-BE49-F238E27FC236}">
              <a16:creationId xmlns:a16="http://schemas.microsoft.com/office/drawing/2014/main" xmlns="" id="{7C23EF43-1DEB-0240-8AF9-A9E889756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55" name="Picture 154" descr="page4image5816672">
          <a:extLst>
            <a:ext uri="{FF2B5EF4-FFF2-40B4-BE49-F238E27FC236}">
              <a16:creationId xmlns:a16="http://schemas.microsoft.com/office/drawing/2014/main" xmlns="" id="{5F6FBB84-FE9C-2341-86CA-9EA46658D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56" name="Picture 155" descr="page4image5815632">
          <a:extLst>
            <a:ext uri="{FF2B5EF4-FFF2-40B4-BE49-F238E27FC236}">
              <a16:creationId xmlns:a16="http://schemas.microsoft.com/office/drawing/2014/main" xmlns="" id="{A577BDD6-DE04-8842-A977-56521DE1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57" name="Picture 156" descr="page4image5815216">
          <a:extLst>
            <a:ext uri="{FF2B5EF4-FFF2-40B4-BE49-F238E27FC236}">
              <a16:creationId xmlns:a16="http://schemas.microsoft.com/office/drawing/2014/main" xmlns="" id="{833BFA16-DA4D-EA44-8140-1A8DD58F5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58" name="Picture 157" descr="page4image5814592">
          <a:extLst>
            <a:ext uri="{FF2B5EF4-FFF2-40B4-BE49-F238E27FC236}">
              <a16:creationId xmlns:a16="http://schemas.microsoft.com/office/drawing/2014/main" xmlns="" id="{C842356C-7A6D-1946-B6C9-123380CA08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59" name="Picture 158" descr="page4image5813968">
          <a:extLst>
            <a:ext uri="{FF2B5EF4-FFF2-40B4-BE49-F238E27FC236}">
              <a16:creationId xmlns:a16="http://schemas.microsoft.com/office/drawing/2014/main" xmlns="" id="{858636D7-EADC-5845-9F7A-08DDA72F0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60" name="Picture 159" descr="page4image5813552">
          <a:extLst>
            <a:ext uri="{FF2B5EF4-FFF2-40B4-BE49-F238E27FC236}">
              <a16:creationId xmlns:a16="http://schemas.microsoft.com/office/drawing/2014/main" xmlns="" id="{5C2C658E-A746-F44C-8B89-0ADF4A98C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61" name="Picture 160" descr="page4image5812928">
          <a:extLst>
            <a:ext uri="{FF2B5EF4-FFF2-40B4-BE49-F238E27FC236}">
              <a16:creationId xmlns:a16="http://schemas.microsoft.com/office/drawing/2014/main" xmlns="" id="{5E26C19A-4E2D-6548-9C19-4421BF636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62" name="Picture 161" descr="page4image5812512">
          <a:extLst>
            <a:ext uri="{FF2B5EF4-FFF2-40B4-BE49-F238E27FC236}">
              <a16:creationId xmlns:a16="http://schemas.microsoft.com/office/drawing/2014/main" xmlns="" id="{266FA7F0-ADDE-7343-8958-43E355402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63" name="Picture 162" descr="page4image5809392">
          <a:extLst>
            <a:ext uri="{FF2B5EF4-FFF2-40B4-BE49-F238E27FC236}">
              <a16:creationId xmlns:a16="http://schemas.microsoft.com/office/drawing/2014/main" xmlns="" id="{840DB2D5-CFB3-1945-9250-1E930535E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64" name="Picture 163" descr="page4image5808560">
          <a:extLst>
            <a:ext uri="{FF2B5EF4-FFF2-40B4-BE49-F238E27FC236}">
              <a16:creationId xmlns:a16="http://schemas.microsoft.com/office/drawing/2014/main" xmlns="" id="{A07177F4-A91F-A945-A9CB-F1BB697FF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65" name="Picture 164" descr="page4image5807936">
          <a:extLst>
            <a:ext uri="{FF2B5EF4-FFF2-40B4-BE49-F238E27FC236}">
              <a16:creationId xmlns:a16="http://schemas.microsoft.com/office/drawing/2014/main" xmlns="" id="{ED10F963-62A5-0C4E-8CC7-8BA1C75C7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66" name="Picture 165" descr="page4image5807520">
          <a:extLst>
            <a:ext uri="{FF2B5EF4-FFF2-40B4-BE49-F238E27FC236}">
              <a16:creationId xmlns:a16="http://schemas.microsoft.com/office/drawing/2014/main" xmlns="" id="{EEE6267B-0F33-4643-A870-F42BE4098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67" name="Picture 166" descr="page4image5805232">
          <a:extLst>
            <a:ext uri="{FF2B5EF4-FFF2-40B4-BE49-F238E27FC236}">
              <a16:creationId xmlns:a16="http://schemas.microsoft.com/office/drawing/2014/main" xmlns="" id="{72DB9522-FD49-5A49-BFF5-947CDD9EC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68" name="Picture 167" descr="page4image5804400">
          <a:extLst>
            <a:ext uri="{FF2B5EF4-FFF2-40B4-BE49-F238E27FC236}">
              <a16:creationId xmlns:a16="http://schemas.microsoft.com/office/drawing/2014/main" xmlns="" id="{497EF0AF-C76F-AC40-A853-9D5B84DDD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69" name="Picture 168" descr="page4image5803776">
          <a:extLst>
            <a:ext uri="{FF2B5EF4-FFF2-40B4-BE49-F238E27FC236}">
              <a16:creationId xmlns:a16="http://schemas.microsoft.com/office/drawing/2014/main" xmlns="" id="{7D3C1CDC-FF81-8A41-9BC8-963ADB934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70" name="Picture 169" descr="page4image5803360">
          <a:extLst>
            <a:ext uri="{FF2B5EF4-FFF2-40B4-BE49-F238E27FC236}">
              <a16:creationId xmlns:a16="http://schemas.microsoft.com/office/drawing/2014/main" xmlns="" id="{F2570CC7-51F9-D946-8C64-4FFAE1175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71" name="Picture 170" descr="page4image5801072">
          <a:extLst>
            <a:ext uri="{FF2B5EF4-FFF2-40B4-BE49-F238E27FC236}">
              <a16:creationId xmlns:a16="http://schemas.microsoft.com/office/drawing/2014/main" xmlns="" id="{2FC791E6-A338-D440-98B1-285A6D1CA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72" name="Picture 171" descr="page4image5800240">
          <a:extLst>
            <a:ext uri="{FF2B5EF4-FFF2-40B4-BE49-F238E27FC236}">
              <a16:creationId xmlns:a16="http://schemas.microsoft.com/office/drawing/2014/main" xmlns="" id="{0CAFB60D-BC65-5A4D-A199-87CE9F752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73" name="Picture 172" descr="page4image5799616">
          <a:extLst>
            <a:ext uri="{FF2B5EF4-FFF2-40B4-BE49-F238E27FC236}">
              <a16:creationId xmlns:a16="http://schemas.microsoft.com/office/drawing/2014/main" xmlns="" id="{DF0709BF-2629-A949-B202-FC0D00175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74" name="Picture 173" descr="page4image5799200">
          <a:extLst>
            <a:ext uri="{FF2B5EF4-FFF2-40B4-BE49-F238E27FC236}">
              <a16:creationId xmlns:a16="http://schemas.microsoft.com/office/drawing/2014/main" xmlns="" id="{942450C1-BE00-014F-94C3-1D38FEF6D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75" name="Picture 174" descr="page4image5796912">
          <a:extLst>
            <a:ext uri="{FF2B5EF4-FFF2-40B4-BE49-F238E27FC236}">
              <a16:creationId xmlns:a16="http://schemas.microsoft.com/office/drawing/2014/main" xmlns="" id="{54CB5487-29BC-DB4F-9417-4861EB6D0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76" name="Picture 175" descr="page4image5796080">
          <a:extLst>
            <a:ext uri="{FF2B5EF4-FFF2-40B4-BE49-F238E27FC236}">
              <a16:creationId xmlns:a16="http://schemas.microsoft.com/office/drawing/2014/main" xmlns="" id="{D9775F70-0A76-7C45-8D8D-FB8A596E0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77" name="Picture 176" descr="page4image5795456">
          <a:extLst>
            <a:ext uri="{FF2B5EF4-FFF2-40B4-BE49-F238E27FC236}">
              <a16:creationId xmlns:a16="http://schemas.microsoft.com/office/drawing/2014/main" xmlns="" id="{A4160128-FBEC-8043-B20A-22789834E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78" name="Picture 177" descr="page4image5795040">
          <a:extLst>
            <a:ext uri="{FF2B5EF4-FFF2-40B4-BE49-F238E27FC236}">
              <a16:creationId xmlns:a16="http://schemas.microsoft.com/office/drawing/2014/main" xmlns="" id="{E3E7103E-40F0-1B46-BB61-039DE43DC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79" name="Picture 178" descr="page4image5792752">
          <a:extLst>
            <a:ext uri="{FF2B5EF4-FFF2-40B4-BE49-F238E27FC236}">
              <a16:creationId xmlns:a16="http://schemas.microsoft.com/office/drawing/2014/main" xmlns="" id="{7011DD4B-63A4-9C45-A37D-40281D920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80" name="Picture 179" descr="page4image5791920">
          <a:extLst>
            <a:ext uri="{FF2B5EF4-FFF2-40B4-BE49-F238E27FC236}">
              <a16:creationId xmlns:a16="http://schemas.microsoft.com/office/drawing/2014/main" xmlns="" id="{82D86145-52E6-C04D-A737-AAD6D708F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81" name="Picture 180" descr="page4image5791296">
          <a:extLst>
            <a:ext uri="{FF2B5EF4-FFF2-40B4-BE49-F238E27FC236}">
              <a16:creationId xmlns:a16="http://schemas.microsoft.com/office/drawing/2014/main" xmlns="" id="{1023A1F5-F307-E94E-A956-B0DAEE523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82" name="Picture 181" descr="page4image5790880">
          <a:extLst>
            <a:ext uri="{FF2B5EF4-FFF2-40B4-BE49-F238E27FC236}">
              <a16:creationId xmlns:a16="http://schemas.microsoft.com/office/drawing/2014/main" xmlns="" id="{48A7038F-D886-554B-BCAA-35B4C6FD7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83" name="Picture 182" descr="page4image1660432">
          <a:extLst>
            <a:ext uri="{FF2B5EF4-FFF2-40B4-BE49-F238E27FC236}">
              <a16:creationId xmlns:a16="http://schemas.microsoft.com/office/drawing/2014/main" xmlns="" id="{95729E98-E1D3-6E49-AF83-6E6703912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84" name="Picture 183" descr="page4image3791072">
          <a:extLst>
            <a:ext uri="{FF2B5EF4-FFF2-40B4-BE49-F238E27FC236}">
              <a16:creationId xmlns:a16="http://schemas.microsoft.com/office/drawing/2014/main" xmlns="" id="{7CEAF87B-FC08-2041-923C-00D20487B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85" name="Picture 184" descr="page4image3670016">
          <a:extLst>
            <a:ext uri="{FF2B5EF4-FFF2-40B4-BE49-F238E27FC236}">
              <a16:creationId xmlns:a16="http://schemas.microsoft.com/office/drawing/2014/main" xmlns="" id="{CD076D51-6232-D54F-9DC0-EAF1B3AFEB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86" name="Picture 185" descr="page4image1702448">
          <a:extLst>
            <a:ext uri="{FF2B5EF4-FFF2-40B4-BE49-F238E27FC236}">
              <a16:creationId xmlns:a16="http://schemas.microsoft.com/office/drawing/2014/main" xmlns="" id="{DCF1DEC8-9539-F34F-8D11-1BA1BBB68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87" name="Picture 186" descr="page4image3774848">
          <a:extLst>
            <a:ext uri="{FF2B5EF4-FFF2-40B4-BE49-F238E27FC236}">
              <a16:creationId xmlns:a16="http://schemas.microsoft.com/office/drawing/2014/main" xmlns="" id="{2F1A09A4-BAEE-374A-B51A-EF76C415C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88" name="Picture 187" descr="page4image3799392">
          <a:extLst>
            <a:ext uri="{FF2B5EF4-FFF2-40B4-BE49-F238E27FC236}">
              <a16:creationId xmlns:a16="http://schemas.microsoft.com/office/drawing/2014/main" xmlns="" id="{54B81207-49A0-1E40-80FB-D4A2A9721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89" name="Picture 188" descr="page4image3796272">
          <a:extLst>
            <a:ext uri="{FF2B5EF4-FFF2-40B4-BE49-F238E27FC236}">
              <a16:creationId xmlns:a16="http://schemas.microsoft.com/office/drawing/2014/main" xmlns="" id="{766B52BA-C639-0F48-9D9A-C24963B5D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90" name="Picture 189" descr="page4image3797520">
          <a:extLst>
            <a:ext uri="{FF2B5EF4-FFF2-40B4-BE49-F238E27FC236}">
              <a16:creationId xmlns:a16="http://schemas.microsoft.com/office/drawing/2014/main" xmlns="" id="{2892A9D7-52BC-6044-AA48-B5A2012EC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91" name="Picture 190" descr="page4image3800848">
          <a:extLst>
            <a:ext uri="{FF2B5EF4-FFF2-40B4-BE49-F238E27FC236}">
              <a16:creationId xmlns:a16="http://schemas.microsoft.com/office/drawing/2014/main" xmlns="" id="{C0050C5B-52A7-584D-8C6A-F81BE5D67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92" name="Picture 191" descr="page4image3735744">
          <a:extLst>
            <a:ext uri="{FF2B5EF4-FFF2-40B4-BE49-F238E27FC236}">
              <a16:creationId xmlns:a16="http://schemas.microsoft.com/office/drawing/2014/main" xmlns="" id="{D613F8F3-C8B2-9A43-B8A7-684E3B665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93" name="Picture 192" descr="page4image3710784">
          <a:extLst>
            <a:ext uri="{FF2B5EF4-FFF2-40B4-BE49-F238E27FC236}">
              <a16:creationId xmlns:a16="http://schemas.microsoft.com/office/drawing/2014/main" xmlns="" id="{85CC4BFD-4396-CD48-9535-85650EF1B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94" name="Picture 193" descr="page4image5767376">
          <a:extLst>
            <a:ext uri="{FF2B5EF4-FFF2-40B4-BE49-F238E27FC236}">
              <a16:creationId xmlns:a16="http://schemas.microsoft.com/office/drawing/2014/main" xmlns="" id="{CDD13F65-6BD3-6342-85F5-67D973422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95" name="Picture 194" descr="page4image5769456">
          <a:extLst>
            <a:ext uri="{FF2B5EF4-FFF2-40B4-BE49-F238E27FC236}">
              <a16:creationId xmlns:a16="http://schemas.microsoft.com/office/drawing/2014/main" xmlns="" id="{3450010F-7492-214D-AB6B-4FD9C2658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196" name="Picture 195" descr="page4image5770288">
          <a:extLst>
            <a:ext uri="{FF2B5EF4-FFF2-40B4-BE49-F238E27FC236}">
              <a16:creationId xmlns:a16="http://schemas.microsoft.com/office/drawing/2014/main" xmlns="" id="{4622C47A-5CE0-1C45-8D9D-847D0850C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197" name="Picture 196" descr="page4image5770912">
          <a:extLst>
            <a:ext uri="{FF2B5EF4-FFF2-40B4-BE49-F238E27FC236}">
              <a16:creationId xmlns:a16="http://schemas.microsoft.com/office/drawing/2014/main" xmlns="" id="{D4912831-40C0-1341-8590-611A32390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198" name="Picture 197" descr="page4image5771328">
          <a:extLst>
            <a:ext uri="{FF2B5EF4-FFF2-40B4-BE49-F238E27FC236}">
              <a16:creationId xmlns:a16="http://schemas.microsoft.com/office/drawing/2014/main" xmlns="" id="{13FFAA7D-72EC-7B44-B383-0A527289C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199" name="Picture 198" descr="page4image5773200">
          <a:extLst>
            <a:ext uri="{FF2B5EF4-FFF2-40B4-BE49-F238E27FC236}">
              <a16:creationId xmlns:a16="http://schemas.microsoft.com/office/drawing/2014/main" xmlns="" id="{7B1F7910-AC44-3448-82E8-DE4BFBB79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00" name="Picture 199" descr="page4image9982688">
          <a:extLst>
            <a:ext uri="{FF2B5EF4-FFF2-40B4-BE49-F238E27FC236}">
              <a16:creationId xmlns:a16="http://schemas.microsoft.com/office/drawing/2014/main" xmlns="" id="{467CEC7F-CFD1-C14E-A0B5-49096D2EC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201" name="Picture 200" descr="page4image9982064">
          <a:extLst>
            <a:ext uri="{FF2B5EF4-FFF2-40B4-BE49-F238E27FC236}">
              <a16:creationId xmlns:a16="http://schemas.microsoft.com/office/drawing/2014/main" xmlns="" id="{D31687FA-5F79-6A4C-912A-0BD10CEEF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202" name="Picture 201" descr="page4image9981648">
          <a:extLst>
            <a:ext uri="{FF2B5EF4-FFF2-40B4-BE49-F238E27FC236}">
              <a16:creationId xmlns:a16="http://schemas.microsoft.com/office/drawing/2014/main" xmlns="" id="{DD4097C8-6436-B348-BD0F-DCB83FD99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203" name="Picture 202" descr="page4image9978528">
          <a:extLst>
            <a:ext uri="{FF2B5EF4-FFF2-40B4-BE49-F238E27FC236}">
              <a16:creationId xmlns:a16="http://schemas.microsoft.com/office/drawing/2014/main" xmlns="" id="{5EAF23B0-6042-8145-9052-0F771BD4E3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204" name="Picture 203" descr="page4image9977488">
          <a:extLst>
            <a:ext uri="{FF2B5EF4-FFF2-40B4-BE49-F238E27FC236}">
              <a16:creationId xmlns:a16="http://schemas.microsoft.com/office/drawing/2014/main" xmlns="" id="{AE3E298D-7C1A-6E4E-B4F6-267412562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05" name="Picture 204" descr="page4image9977072">
          <a:extLst>
            <a:ext uri="{FF2B5EF4-FFF2-40B4-BE49-F238E27FC236}">
              <a16:creationId xmlns:a16="http://schemas.microsoft.com/office/drawing/2014/main" xmlns="" id="{C84FC9A5-2967-5A43-BCF3-EA7B9849D6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06" name="Picture 205" descr="page4image9976448">
          <a:extLst>
            <a:ext uri="{FF2B5EF4-FFF2-40B4-BE49-F238E27FC236}">
              <a16:creationId xmlns:a16="http://schemas.microsoft.com/office/drawing/2014/main" xmlns="" id="{E5ECC528-A5C8-5248-8FFF-1EF175BE2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207" name="Picture 206" descr="page4image9975824">
          <a:extLst>
            <a:ext uri="{FF2B5EF4-FFF2-40B4-BE49-F238E27FC236}">
              <a16:creationId xmlns:a16="http://schemas.microsoft.com/office/drawing/2014/main" xmlns="" id="{5DD2AABD-EC81-9C40-9693-72BB3A767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208" name="Picture 207" descr="page4image9975408">
          <a:extLst>
            <a:ext uri="{FF2B5EF4-FFF2-40B4-BE49-F238E27FC236}">
              <a16:creationId xmlns:a16="http://schemas.microsoft.com/office/drawing/2014/main" xmlns="" id="{054EFB11-1AC7-CF45-A3EC-7318E1858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209" name="Picture 208" descr="page4image9974784">
          <a:extLst>
            <a:ext uri="{FF2B5EF4-FFF2-40B4-BE49-F238E27FC236}">
              <a16:creationId xmlns:a16="http://schemas.microsoft.com/office/drawing/2014/main" xmlns="" id="{BC3FA816-7B9D-D04A-A964-91BE4915E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210" name="Picture 209" descr="page4image9974368">
          <a:extLst>
            <a:ext uri="{FF2B5EF4-FFF2-40B4-BE49-F238E27FC236}">
              <a16:creationId xmlns:a16="http://schemas.microsoft.com/office/drawing/2014/main" xmlns="" id="{4CD4D9FF-C6DF-FC45-86F8-D24B30253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211" name="Picture 210" descr="page4image9971040">
          <a:extLst>
            <a:ext uri="{FF2B5EF4-FFF2-40B4-BE49-F238E27FC236}">
              <a16:creationId xmlns:a16="http://schemas.microsoft.com/office/drawing/2014/main" xmlns="" id="{3A323945-6105-DE42-9393-665F201C9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12" name="Picture 211" descr="page4image9970208">
          <a:extLst>
            <a:ext uri="{FF2B5EF4-FFF2-40B4-BE49-F238E27FC236}">
              <a16:creationId xmlns:a16="http://schemas.microsoft.com/office/drawing/2014/main" xmlns="" id="{296D6850-7ED0-2149-AB94-A0AA6940F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213" name="Picture 212" descr="page4image9969584">
          <a:extLst>
            <a:ext uri="{FF2B5EF4-FFF2-40B4-BE49-F238E27FC236}">
              <a16:creationId xmlns:a16="http://schemas.microsoft.com/office/drawing/2014/main" xmlns="" id="{B6055CE4-FEBF-F249-9B08-7730646A0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214" name="Picture 213" descr="page4image9969168">
          <a:extLst>
            <a:ext uri="{FF2B5EF4-FFF2-40B4-BE49-F238E27FC236}">
              <a16:creationId xmlns:a16="http://schemas.microsoft.com/office/drawing/2014/main" xmlns="" id="{6E238A43-AC40-F341-80E7-D440A7928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215" name="Picture 214" descr="page4image9966880">
          <a:extLst>
            <a:ext uri="{FF2B5EF4-FFF2-40B4-BE49-F238E27FC236}">
              <a16:creationId xmlns:a16="http://schemas.microsoft.com/office/drawing/2014/main" xmlns="" id="{F4E948C8-2526-B347-ACC9-5D65866D6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16" name="Picture 215" descr="page4image9966048">
          <a:extLst>
            <a:ext uri="{FF2B5EF4-FFF2-40B4-BE49-F238E27FC236}">
              <a16:creationId xmlns:a16="http://schemas.microsoft.com/office/drawing/2014/main" xmlns="" id="{A0D54610-B895-4042-84EE-BFDFF8951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23</xdr:row>
      <xdr:rowOff>0</xdr:rowOff>
    </xdr:from>
    <xdr:ext cx="12700" cy="12700"/>
    <xdr:pic>
      <xdr:nvPicPr>
        <xdr:cNvPr id="217" name="Picture 216" descr="page4image9965424">
          <a:extLst>
            <a:ext uri="{FF2B5EF4-FFF2-40B4-BE49-F238E27FC236}">
              <a16:creationId xmlns:a16="http://schemas.microsoft.com/office/drawing/2014/main" xmlns="" id="{EEDEC695-ED24-A94F-A2C9-71FADDF3F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53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23</xdr:row>
      <xdr:rowOff>0</xdr:rowOff>
    </xdr:from>
    <xdr:ext cx="12700" cy="12700"/>
    <xdr:pic>
      <xdr:nvPicPr>
        <xdr:cNvPr id="218" name="Picture 217" descr="page4image9965008">
          <a:extLst>
            <a:ext uri="{FF2B5EF4-FFF2-40B4-BE49-F238E27FC236}">
              <a16:creationId xmlns:a16="http://schemas.microsoft.com/office/drawing/2014/main" xmlns="" id="{C3318229-C7D7-8946-BE3C-46B8A3537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0778"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23</xdr:row>
      <xdr:rowOff>0</xdr:rowOff>
    </xdr:from>
    <xdr:ext cx="12700" cy="12700"/>
    <xdr:pic>
      <xdr:nvPicPr>
        <xdr:cNvPr id="219" name="Picture 218" descr="page4image9963136">
          <a:extLst>
            <a:ext uri="{FF2B5EF4-FFF2-40B4-BE49-F238E27FC236}">
              <a16:creationId xmlns:a16="http://schemas.microsoft.com/office/drawing/2014/main" xmlns="" id="{B3CFF889-0B53-AD43-8619-CC66712A6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302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0</xdr:colOff>
      <xdr:row>23</xdr:row>
      <xdr:rowOff>0</xdr:rowOff>
    </xdr:from>
    <xdr:ext cx="12700" cy="12700"/>
    <xdr:pic>
      <xdr:nvPicPr>
        <xdr:cNvPr id="220" name="Picture 219" descr="page4image9962512">
          <a:extLst>
            <a:ext uri="{FF2B5EF4-FFF2-40B4-BE49-F238E27FC236}">
              <a16:creationId xmlns:a16="http://schemas.microsoft.com/office/drawing/2014/main" xmlns="" id="{B89EBEE9-E1D3-124D-8E73-3070BD1A0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0420"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23</xdr:row>
      <xdr:rowOff>0</xdr:rowOff>
    </xdr:from>
    <xdr:ext cx="12700" cy="12700"/>
    <xdr:pic>
      <xdr:nvPicPr>
        <xdr:cNvPr id="221" name="Picture 220" descr="page4image9962096">
          <a:extLst>
            <a:ext uri="{FF2B5EF4-FFF2-40B4-BE49-F238E27FC236}">
              <a16:creationId xmlns:a16="http://schemas.microsoft.com/office/drawing/2014/main" xmlns="" id="{33AB36B7-6F01-1E45-B452-DF701B622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3613"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23</xdr:row>
      <xdr:rowOff>0</xdr:rowOff>
    </xdr:from>
    <xdr:ext cx="12700" cy="12700"/>
    <xdr:pic>
      <xdr:nvPicPr>
        <xdr:cNvPr id="222" name="Picture 221" descr="page4image7994944">
          <a:extLst>
            <a:ext uri="{FF2B5EF4-FFF2-40B4-BE49-F238E27FC236}">
              <a16:creationId xmlns:a16="http://schemas.microsoft.com/office/drawing/2014/main" xmlns="" id="{E46C7F34-450B-0E49-AACE-9DFE1CBB9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302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3" name="Picture 222" descr="page4image9984976">
          <a:extLst>
            <a:ext uri="{FF2B5EF4-FFF2-40B4-BE49-F238E27FC236}">
              <a16:creationId xmlns:a16="http://schemas.microsoft.com/office/drawing/2014/main" xmlns="" id="{810CC273-1715-CD40-B53E-91C4B3F4D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4" name="Picture 223" descr="page4image3689776">
          <a:extLst>
            <a:ext uri="{FF2B5EF4-FFF2-40B4-BE49-F238E27FC236}">
              <a16:creationId xmlns:a16="http://schemas.microsoft.com/office/drawing/2014/main" xmlns="" id="{B3372B73-2925-484D-A985-4CD23A185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5" name="Picture 224" descr="page4image5829152">
          <a:extLst>
            <a:ext uri="{FF2B5EF4-FFF2-40B4-BE49-F238E27FC236}">
              <a16:creationId xmlns:a16="http://schemas.microsoft.com/office/drawing/2014/main" xmlns="" id="{DB5E4BFF-4C94-8644-B4BD-0EF7E3B76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6" name="Picture 225" descr="page4image5824992">
          <a:extLst>
            <a:ext uri="{FF2B5EF4-FFF2-40B4-BE49-F238E27FC236}">
              <a16:creationId xmlns:a16="http://schemas.microsoft.com/office/drawing/2014/main" xmlns="" id="{826EEC39-A999-A848-924B-B04FD3350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7" name="Picture 226" descr="page4image5820832">
          <a:extLst>
            <a:ext uri="{FF2B5EF4-FFF2-40B4-BE49-F238E27FC236}">
              <a16:creationId xmlns:a16="http://schemas.microsoft.com/office/drawing/2014/main" xmlns="" id="{A01ADD51-E95F-1D45-9546-F14E29C85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8" name="Picture 227" descr="page4image5815216">
          <a:extLst>
            <a:ext uri="{FF2B5EF4-FFF2-40B4-BE49-F238E27FC236}">
              <a16:creationId xmlns:a16="http://schemas.microsoft.com/office/drawing/2014/main" xmlns="" id="{2B0D29E3-CE39-6842-B2A9-039279C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29" name="Picture 228" descr="page4image5814592">
          <a:extLst>
            <a:ext uri="{FF2B5EF4-FFF2-40B4-BE49-F238E27FC236}">
              <a16:creationId xmlns:a16="http://schemas.microsoft.com/office/drawing/2014/main" xmlns="" id="{F068EC91-FBD6-0941-94E9-6B0A4F361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0" name="Picture 229" descr="page4image5808560">
          <a:extLst>
            <a:ext uri="{FF2B5EF4-FFF2-40B4-BE49-F238E27FC236}">
              <a16:creationId xmlns:a16="http://schemas.microsoft.com/office/drawing/2014/main" xmlns="" id="{D1C1A81B-B246-854E-9165-6862262B8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1" name="Picture 230" descr="page4image5804400">
          <a:extLst>
            <a:ext uri="{FF2B5EF4-FFF2-40B4-BE49-F238E27FC236}">
              <a16:creationId xmlns:a16="http://schemas.microsoft.com/office/drawing/2014/main" xmlns="" id="{D85DF21E-AA33-8748-8BD1-E761BDC06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2" name="Picture 231" descr="page4image5800240">
          <a:extLst>
            <a:ext uri="{FF2B5EF4-FFF2-40B4-BE49-F238E27FC236}">
              <a16:creationId xmlns:a16="http://schemas.microsoft.com/office/drawing/2014/main" xmlns="" id="{9C11CD2C-283C-6B41-A2FA-8B4D6355D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3" name="Picture 232" descr="page4image5796080">
          <a:extLst>
            <a:ext uri="{FF2B5EF4-FFF2-40B4-BE49-F238E27FC236}">
              <a16:creationId xmlns:a16="http://schemas.microsoft.com/office/drawing/2014/main" xmlns="" id="{ADB16FD5-6881-BA45-B934-DEB6F4768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4" name="Picture 233" descr="page4image5791920">
          <a:extLst>
            <a:ext uri="{FF2B5EF4-FFF2-40B4-BE49-F238E27FC236}">
              <a16:creationId xmlns:a16="http://schemas.microsoft.com/office/drawing/2014/main" xmlns="" id="{F656D26A-BD44-6D4F-B7E4-C793FE000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5" name="Picture 234" descr="page4image3791072">
          <a:extLst>
            <a:ext uri="{FF2B5EF4-FFF2-40B4-BE49-F238E27FC236}">
              <a16:creationId xmlns:a16="http://schemas.microsoft.com/office/drawing/2014/main" xmlns="" id="{6638A425-B53B-D640-BBD5-FC936D24B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6" name="Picture 235" descr="page4image3799392">
          <a:extLst>
            <a:ext uri="{FF2B5EF4-FFF2-40B4-BE49-F238E27FC236}">
              <a16:creationId xmlns:a16="http://schemas.microsoft.com/office/drawing/2014/main" xmlns="" id="{9A93E2FC-22F6-364B-A071-817431BFB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7" name="Picture 236" descr="page4image3735744">
          <a:extLst>
            <a:ext uri="{FF2B5EF4-FFF2-40B4-BE49-F238E27FC236}">
              <a16:creationId xmlns:a16="http://schemas.microsoft.com/office/drawing/2014/main" xmlns="" id="{F0F1ECD0-CEC7-2B4B-A869-01ABCDE3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8" name="Picture 237" descr="page4image5770288">
          <a:extLst>
            <a:ext uri="{FF2B5EF4-FFF2-40B4-BE49-F238E27FC236}">
              <a16:creationId xmlns:a16="http://schemas.microsoft.com/office/drawing/2014/main" xmlns="" id="{B4D3F57C-9A13-2446-9FB4-4AA84D70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39" name="Picture 238" descr="page4image9982688">
          <a:extLst>
            <a:ext uri="{FF2B5EF4-FFF2-40B4-BE49-F238E27FC236}">
              <a16:creationId xmlns:a16="http://schemas.microsoft.com/office/drawing/2014/main" xmlns="" id="{18812378-60AD-7E48-B03E-23123EFEF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40" name="Picture 239" descr="page4image9977072">
          <a:extLst>
            <a:ext uri="{FF2B5EF4-FFF2-40B4-BE49-F238E27FC236}">
              <a16:creationId xmlns:a16="http://schemas.microsoft.com/office/drawing/2014/main" xmlns="" id="{D3102245-9ECF-A44B-8A72-2478B13A0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41" name="Picture 240" descr="page4image9976448">
          <a:extLst>
            <a:ext uri="{FF2B5EF4-FFF2-40B4-BE49-F238E27FC236}">
              <a16:creationId xmlns:a16="http://schemas.microsoft.com/office/drawing/2014/main" xmlns="" id="{E88E2AF0-B1A6-D644-B271-CFDE317B1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42" name="Picture 241" descr="page4image9970208">
          <a:extLst>
            <a:ext uri="{FF2B5EF4-FFF2-40B4-BE49-F238E27FC236}">
              <a16:creationId xmlns:a16="http://schemas.microsoft.com/office/drawing/2014/main" xmlns="" id="{052BE895-B789-5241-ADAD-EE936BD2F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23</xdr:row>
      <xdr:rowOff>0</xdr:rowOff>
    </xdr:from>
    <xdr:ext cx="12700" cy="12700"/>
    <xdr:pic>
      <xdr:nvPicPr>
        <xdr:cNvPr id="243" name="Picture 242" descr="page4image9966048">
          <a:extLst>
            <a:ext uri="{FF2B5EF4-FFF2-40B4-BE49-F238E27FC236}">
              <a16:creationId xmlns:a16="http://schemas.microsoft.com/office/drawing/2014/main" xmlns="" id="{95F4DF37-2968-E14A-B8C4-378B4ADC7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6555"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4" name="Picture 243" descr="page4image9984976">
          <a:extLst>
            <a:ext uri="{FF2B5EF4-FFF2-40B4-BE49-F238E27FC236}">
              <a16:creationId xmlns:a16="http://schemas.microsoft.com/office/drawing/2014/main" xmlns="" id="{664DFC01-D325-794E-BB7E-46609E376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5" name="Picture 244" descr="page4image3689776">
          <a:extLst>
            <a:ext uri="{FF2B5EF4-FFF2-40B4-BE49-F238E27FC236}">
              <a16:creationId xmlns:a16="http://schemas.microsoft.com/office/drawing/2014/main" xmlns="" id="{5BC6CA61-0DF3-9147-8930-F060430F3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6" name="Picture 245" descr="page4image5829152">
          <a:extLst>
            <a:ext uri="{FF2B5EF4-FFF2-40B4-BE49-F238E27FC236}">
              <a16:creationId xmlns:a16="http://schemas.microsoft.com/office/drawing/2014/main" xmlns="" id="{3D01760B-D00C-7748-8160-AECDB9332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7" name="Picture 246" descr="page4image5824992">
          <a:extLst>
            <a:ext uri="{FF2B5EF4-FFF2-40B4-BE49-F238E27FC236}">
              <a16:creationId xmlns:a16="http://schemas.microsoft.com/office/drawing/2014/main" xmlns="" id="{44B8680D-D5B2-BA48-A0FF-9FB552A0E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8" name="Picture 247" descr="page4image5820832">
          <a:extLst>
            <a:ext uri="{FF2B5EF4-FFF2-40B4-BE49-F238E27FC236}">
              <a16:creationId xmlns:a16="http://schemas.microsoft.com/office/drawing/2014/main" xmlns="" id="{D2E46502-3F64-9A44-B75B-A80FFCEEB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49" name="Picture 248" descr="page4image5815216">
          <a:extLst>
            <a:ext uri="{FF2B5EF4-FFF2-40B4-BE49-F238E27FC236}">
              <a16:creationId xmlns:a16="http://schemas.microsoft.com/office/drawing/2014/main" xmlns="" id="{86C2B5B7-E776-9D43-9A65-EC82113C2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0" name="Picture 249" descr="page4image5814592">
          <a:extLst>
            <a:ext uri="{FF2B5EF4-FFF2-40B4-BE49-F238E27FC236}">
              <a16:creationId xmlns:a16="http://schemas.microsoft.com/office/drawing/2014/main" xmlns="" id="{3B91E979-406B-E447-835A-B3BC63C2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1" name="Picture 250" descr="page4image5808560">
          <a:extLst>
            <a:ext uri="{FF2B5EF4-FFF2-40B4-BE49-F238E27FC236}">
              <a16:creationId xmlns:a16="http://schemas.microsoft.com/office/drawing/2014/main" xmlns="" id="{6B8A5468-182B-F744-A711-F5FE09481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2" name="Picture 251" descr="page4image5804400">
          <a:extLst>
            <a:ext uri="{FF2B5EF4-FFF2-40B4-BE49-F238E27FC236}">
              <a16:creationId xmlns:a16="http://schemas.microsoft.com/office/drawing/2014/main" xmlns="" id="{A67C6CF3-AC0E-834E-A071-E84516067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3" name="Picture 252" descr="page4image5800240">
          <a:extLst>
            <a:ext uri="{FF2B5EF4-FFF2-40B4-BE49-F238E27FC236}">
              <a16:creationId xmlns:a16="http://schemas.microsoft.com/office/drawing/2014/main" xmlns="" id="{60935FFC-24A9-A440-B350-ED9B11FB6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4" name="Picture 253" descr="page4image5796080">
          <a:extLst>
            <a:ext uri="{FF2B5EF4-FFF2-40B4-BE49-F238E27FC236}">
              <a16:creationId xmlns:a16="http://schemas.microsoft.com/office/drawing/2014/main" xmlns="" id="{60B09F7E-CA70-6549-A1B5-066A90FF1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5" name="Picture 254" descr="page4image5791920">
          <a:extLst>
            <a:ext uri="{FF2B5EF4-FFF2-40B4-BE49-F238E27FC236}">
              <a16:creationId xmlns:a16="http://schemas.microsoft.com/office/drawing/2014/main" xmlns="" id="{46F975C1-33B1-154A-B6D8-6863F112D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6" name="Picture 255" descr="page4image3791072">
          <a:extLst>
            <a:ext uri="{FF2B5EF4-FFF2-40B4-BE49-F238E27FC236}">
              <a16:creationId xmlns:a16="http://schemas.microsoft.com/office/drawing/2014/main" xmlns="" id="{C28AF190-8EE8-9442-8A35-FACCC4227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7" name="Picture 256" descr="page4image3799392">
          <a:extLst>
            <a:ext uri="{FF2B5EF4-FFF2-40B4-BE49-F238E27FC236}">
              <a16:creationId xmlns:a16="http://schemas.microsoft.com/office/drawing/2014/main" xmlns="" id="{5F8672C9-CA1C-DA4C-88A5-169743F89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8" name="Picture 257" descr="page4image3735744">
          <a:extLst>
            <a:ext uri="{FF2B5EF4-FFF2-40B4-BE49-F238E27FC236}">
              <a16:creationId xmlns:a16="http://schemas.microsoft.com/office/drawing/2014/main" xmlns="" id="{1EAC084D-6918-2D45-8088-E4CA9A16A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59" name="Picture 258" descr="page4image5770288">
          <a:extLst>
            <a:ext uri="{FF2B5EF4-FFF2-40B4-BE49-F238E27FC236}">
              <a16:creationId xmlns:a16="http://schemas.microsoft.com/office/drawing/2014/main" xmlns="" id="{C2C92C39-F130-D94F-9F08-1930B5F75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60" name="Picture 259" descr="page4image9982688">
          <a:extLst>
            <a:ext uri="{FF2B5EF4-FFF2-40B4-BE49-F238E27FC236}">
              <a16:creationId xmlns:a16="http://schemas.microsoft.com/office/drawing/2014/main" xmlns="" id="{DD9D969B-FE6E-CD4F-B60A-091813215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61" name="Picture 260" descr="page4image9977072">
          <a:extLst>
            <a:ext uri="{FF2B5EF4-FFF2-40B4-BE49-F238E27FC236}">
              <a16:creationId xmlns:a16="http://schemas.microsoft.com/office/drawing/2014/main" xmlns="" id="{AF130C3A-00B5-B54C-943D-D2D1BDCE8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62" name="Picture 261" descr="page4image9976448">
          <a:extLst>
            <a:ext uri="{FF2B5EF4-FFF2-40B4-BE49-F238E27FC236}">
              <a16:creationId xmlns:a16="http://schemas.microsoft.com/office/drawing/2014/main" xmlns="" id="{8B07E21D-52C8-764C-A30B-130A42479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63" name="Picture 262" descr="page4image9970208">
          <a:extLst>
            <a:ext uri="{FF2B5EF4-FFF2-40B4-BE49-F238E27FC236}">
              <a16:creationId xmlns:a16="http://schemas.microsoft.com/office/drawing/2014/main" xmlns="" id="{8DDBDAB0-524F-8C46-978B-14E6079E9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23</xdr:row>
      <xdr:rowOff>0</xdr:rowOff>
    </xdr:from>
    <xdr:ext cx="12700" cy="12700"/>
    <xdr:pic>
      <xdr:nvPicPr>
        <xdr:cNvPr id="264" name="Picture 263" descr="page4image9966048">
          <a:extLst>
            <a:ext uri="{FF2B5EF4-FFF2-40B4-BE49-F238E27FC236}">
              <a16:creationId xmlns:a16="http://schemas.microsoft.com/office/drawing/2014/main" xmlns="" id="{4813E128-4349-7B4B-8780-3B92C6E95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4202" y="1259328"/>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65" name="Picture 264" descr="page4image9985808">
          <a:extLst>
            <a:ext uri="{FF2B5EF4-FFF2-40B4-BE49-F238E27FC236}">
              <a16:creationId xmlns:a16="http://schemas.microsoft.com/office/drawing/2014/main" xmlns="" id="{B6D9A77F-B0CB-9244-AE05-A7318FEA2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66" name="Picture 265" descr="page4image9984976">
          <a:extLst>
            <a:ext uri="{FF2B5EF4-FFF2-40B4-BE49-F238E27FC236}">
              <a16:creationId xmlns:a16="http://schemas.microsoft.com/office/drawing/2014/main" xmlns="" id="{104CA26F-FFC8-A844-B7F5-D15340F0E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67" name="Picture 266" descr="page4image9984352">
          <a:extLst>
            <a:ext uri="{FF2B5EF4-FFF2-40B4-BE49-F238E27FC236}">
              <a16:creationId xmlns:a16="http://schemas.microsoft.com/office/drawing/2014/main" xmlns="" id="{EBC84745-6B87-0C4C-AE2A-EAF230EAE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68" name="Picture 267" descr="page4image9983936">
          <a:extLst>
            <a:ext uri="{FF2B5EF4-FFF2-40B4-BE49-F238E27FC236}">
              <a16:creationId xmlns:a16="http://schemas.microsoft.com/office/drawing/2014/main" xmlns="" id="{A06CB80A-DFA8-8C4D-8E4C-E1E956E0C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69" name="Picture 268" descr="page4image1694128">
          <a:extLst>
            <a:ext uri="{FF2B5EF4-FFF2-40B4-BE49-F238E27FC236}">
              <a16:creationId xmlns:a16="http://schemas.microsoft.com/office/drawing/2014/main" xmlns="" id="{009E32CB-239E-D14F-9403-2A51EDDF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70" name="Picture 269" descr="page4image3689776">
          <a:extLst>
            <a:ext uri="{FF2B5EF4-FFF2-40B4-BE49-F238E27FC236}">
              <a16:creationId xmlns:a16="http://schemas.microsoft.com/office/drawing/2014/main" xmlns="" id="{26F5B1AA-4409-0F46-BA99-A4EFC1F06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71" name="Picture 270" descr="page4image3711616">
          <a:extLst>
            <a:ext uri="{FF2B5EF4-FFF2-40B4-BE49-F238E27FC236}">
              <a16:creationId xmlns:a16="http://schemas.microsoft.com/office/drawing/2014/main" xmlns="" id="{1A4D9D36-11BD-BB4F-9801-C28EAB3A6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72" name="Picture 271" descr="page4image1637136">
          <a:extLst>
            <a:ext uri="{FF2B5EF4-FFF2-40B4-BE49-F238E27FC236}">
              <a16:creationId xmlns:a16="http://schemas.microsoft.com/office/drawing/2014/main" xmlns="" id="{10C33C0F-C474-3A44-B958-B891A7DD2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73" name="Picture 272" descr="page4image5829984">
          <a:extLst>
            <a:ext uri="{FF2B5EF4-FFF2-40B4-BE49-F238E27FC236}">
              <a16:creationId xmlns:a16="http://schemas.microsoft.com/office/drawing/2014/main" xmlns="" id="{44E23663-AB8B-AC4F-8CB2-639F5F1F2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74" name="Picture 273" descr="page4image5829152">
          <a:extLst>
            <a:ext uri="{FF2B5EF4-FFF2-40B4-BE49-F238E27FC236}">
              <a16:creationId xmlns:a16="http://schemas.microsoft.com/office/drawing/2014/main" xmlns="" id="{A2A357AF-871F-BD47-8B78-063E9517C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75" name="Picture 274" descr="page4image5828528">
          <a:extLst>
            <a:ext uri="{FF2B5EF4-FFF2-40B4-BE49-F238E27FC236}">
              <a16:creationId xmlns:a16="http://schemas.microsoft.com/office/drawing/2014/main" xmlns="" id="{0DC89549-4DB9-CF45-804F-AEB4B27AF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76" name="Picture 275" descr="page4image5828112">
          <a:extLst>
            <a:ext uri="{FF2B5EF4-FFF2-40B4-BE49-F238E27FC236}">
              <a16:creationId xmlns:a16="http://schemas.microsoft.com/office/drawing/2014/main" xmlns="" id="{49DE9A04-391F-9248-8AFD-4806FDF2F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77" name="Picture 276" descr="page4image5825824">
          <a:extLst>
            <a:ext uri="{FF2B5EF4-FFF2-40B4-BE49-F238E27FC236}">
              <a16:creationId xmlns:a16="http://schemas.microsoft.com/office/drawing/2014/main" xmlns="" id="{FE724EDA-692D-2C44-91F9-4265979E4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78" name="Picture 277" descr="page4image5824992">
          <a:extLst>
            <a:ext uri="{FF2B5EF4-FFF2-40B4-BE49-F238E27FC236}">
              <a16:creationId xmlns:a16="http://schemas.microsoft.com/office/drawing/2014/main" xmlns="" id="{6EE6B65E-771F-4644-949E-CCE667349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79" name="Picture 278" descr="page4image5824368">
          <a:extLst>
            <a:ext uri="{FF2B5EF4-FFF2-40B4-BE49-F238E27FC236}">
              <a16:creationId xmlns:a16="http://schemas.microsoft.com/office/drawing/2014/main" xmlns="" id="{F518DCAB-0CA5-914F-8978-2EF1B325F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80" name="Picture 279" descr="page4image5823952">
          <a:extLst>
            <a:ext uri="{FF2B5EF4-FFF2-40B4-BE49-F238E27FC236}">
              <a16:creationId xmlns:a16="http://schemas.microsoft.com/office/drawing/2014/main" xmlns="" id="{05C6C065-D23F-9C48-A679-021FA7860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81" name="Picture 280" descr="page4image5821664">
          <a:extLst>
            <a:ext uri="{FF2B5EF4-FFF2-40B4-BE49-F238E27FC236}">
              <a16:creationId xmlns:a16="http://schemas.microsoft.com/office/drawing/2014/main" xmlns="" id="{D38560B0-D07F-E645-AF90-44F77BD46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82" name="Picture 281" descr="page4image5820832">
          <a:extLst>
            <a:ext uri="{FF2B5EF4-FFF2-40B4-BE49-F238E27FC236}">
              <a16:creationId xmlns:a16="http://schemas.microsoft.com/office/drawing/2014/main" xmlns="" id="{A40C767F-AFAB-E046-A0C9-DAC84F344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83" name="Picture 282" descr="page4image5820208">
          <a:extLst>
            <a:ext uri="{FF2B5EF4-FFF2-40B4-BE49-F238E27FC236}">
              <a16:creationId xmlns:a16="http://schemas.microsoft.com/office/drawing/2014/main" xmlns="" id="{147F577D-B889-0747-BE24-F43EEF75B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84" name="Picture 283" descr="page4image5819792">
          <a:extLst>
            <a:ext uri="{FF2B5EF4-FFF2-40B4-BE49-F238E27FC236}">
              <a16:creationId xmlns:a16="http://schemas.microsoft.com/office/drawing/2014/main" xmlns="" id="{BFAE6B5A-0709-3E44-BE07-847D6DC5F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85" name="Picture 284" descr="page4image5816672">
          <a:extLst>
            <a:ext uri="{FF2B5EF4-FFF2-40B4-BE49-F238E27FC236}">
              <a16:creationId xmlns:a16="http://schemas.microsoft.com/office/drawing/2014/main" xmlns="" id="{2CA51527-C148-3940-81B1-0F93FBF57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86" name="Picture 285" descr="page4image5815632">
          <a:extLst>
            <a:ext uri="{FF2B5EF4-FFF2-40B4-BE49-F238E27FC236}">
              <a16:creationId xmlns:a16="http://schemas.microsoft.com/office/drawing/2014/main" xmlns="" id="{0C1DAE36-0909-0A4E-AC2E-6CD73F48E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87" name="Picture 286" descr="page4image5815216">
          <a:extLst>
            <a:ext uri="{FF2B5EF4-FFF2-40B4-BE49-F238E27FC236}">
              <a16:creationId xmlns:a16="http://schemas.microsoft.com/office/drawing/2014/main" xmlns="" id="{A47360A8-E34E-5646-9B6D-F2A378FD8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88" name="Picture 287" descr="page4image5814592">
          <a:extLst>
            <a:ext uri="{FF2B5EF4-FFF2-40B4-BE49-F238E27FC236}">
              <a16:creationId xmlns:a16="http://schemas.microsoft.com/office/drawing/2014/main" xmlns="" id="{3CD95E2C-D9B2-E645-87B4-72095F731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89" name="Picture 288" descr="page4image5813968">
          <a:extLst>
            <a:ext uri="{FF2B5EF4-FFF2-40B4-BE49-F238E27FC236}">
              <a16:creationId xmlns:a16="http://schemas.microsoft.com/office/drawing/2014/main" xmlns="" id="{1AEB3482-0155-2641-837E-00761ABD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90" name="Picture 289" descr="page4image5813552">
          <a:extLst>
            <a:ext uri="{FF2B5EF4-FFF2-40B4-BE49-F238E27FC236}">
              <a16:creationId xmlns:a16="http://schemas.microsoft.com/office/drawing/2014/main" xmlns="" id="{0BC4A2CC-D88E-784D-AAC4-4C1D34ECC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91" name="Picture 290" descr="page4image5812928">
          <a:extLst>
            <a:ext uri="{FF2B5EF4-FFF2-40B4-BE49-F238E27FC236}">
              <a16:creationId xmlns:a16="http://schemas.microsoft.com/office/drawing/2014/main" xmlns="" id="{50566779-5E6C-AB44-B06D-15BDC46B7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92" name="Picture 291" descr="page4image5812512">
          <a:extLst>
            <a:ext uri="{FF2B5EF4-FFF2-40B4-BE49-F238E27FC236}">
              <a16:creationId xmlns:a16="http://schemas.microsoft.com/office/drawing/2014/main" xmlns="" id="{27FF4477-6604-E443-A6B9-26800973A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93" name="Picture 292" descr="page4image5809392">
          <a:extLst>
            <a:ext uri="{FF2B5EF4-FFF2-40B4-BE49-F238E27FC236}">
              <a16:creationId xmlns:a16="http://schemas.microsoft.com/office/drawing/2014/main" xmlns="" id="{2071C7D1-FAE6-B246-987C-9E9055A56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94" name="Picture 293" descr="page4image5808560">
          <a:extLst>
            <a:ext uri="{FF2B5EF4-FFF2-40B4-BE49-F238E27FC236}">
              <a16:creationId xmlns:a16="http://schemas.microsoft.com/office/drawing/2014/main" xmlns="" id="{7A07D04F-3540-5D42-8F81-BD985B44E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95" name="Picture 294" descr="page4image5807936">
          <a:extLst>
            <a:ext uri="{FF2B5EF4-FFF2-40B4-BE49-F238E27FC236}">
              <a16:creationId xmlns:a16="http://schemas.microsoft.com/office/drawing/2014/main" xmlns="" id="{31D8E9AA-B885-A643-9C40-BEFCB94D1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296" name="Picture 295" descr="page4image5807520">
          <a:extLst>
            <a:ext uri="{FF2B5EF4-FFF2-40B4-BE49-F238E27FC236}">
              <a16:creationId xmlns:a16="http://schemas.microsoft.com/office/drawing/2014/main" xmlns="" id="{2C43757A-A91A-F448-86E8-2F1C3B31D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297" name="Picture 296" descr="page4image5805232">
          <a:extLst>
            <a:ext uri="{FF2B5EF4-FFF2-40B4-BE49-F238E27FC236}">
              <a16:creationId xmlns:a16="http://schemas.microsoft.com/office/drawing/2014/main" xmlns="" id="{BFFF19C7-6D3B-0B40-AE81-75F5F3153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298" name="Picture 297" descr="page4image5804400">
          <a:extLst>
            <a:ext uri="{FF2B5EF4-FFF2-40B4-BE49-F238E27FC236}">
              <a16:creationId xmlns:a16="http://schemas.microsoft.com/office/drawing/2014/main" xmlns="" id="{276D320C-18F5-244A-871F-1AC4CFBAB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299" name="Picture 298" descr="page4image5803776">
          <a:extLst>
            <a:ext uri="{FF2B5EF4-FFF2-40B4-BE49-F238E27FC236}">
              <a16:creationId xmlns:a16="http://schemas.microsoft.com/office/drawing/2014/main" xmlns="" id="{7E3D0D6F-383A-3744-AECE-6D6883112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00" name="Picture 299" descr="page4image5803360">
          <a:extLst>
            <a:ext uri="{FF2B5EF4-FFF2-40B4-BE49-F238E27FC236}">
              <a16:creationId xmlns:a16="http://schemas.microsoft.com/office/drawing/2014/main" xmlns="" id="{651F894E-D74C-2149-90E3-CADA943CD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01" name="Picture 300" descr="page4image5801072">
          <a:extLst>
            <a:ext uri="{FF2B5EF4-FFF2-40B4-BE49-F238E27FC236}">
              <a16:creationId xmlns:a16="http://schemas.microsoft.com/office/drawing/2014/main" xmlns="" id="{A05C920A-D1C5-0041-8CE9-997214539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02" name="Picture 301" descr="page4image5800240">
          <a:extLst>
            <a:ext uri="{FF2B5EF4-FFF2-40B4-BE49-F238E27FC236}">
              <a16:creationId xmlns:a16="http://schemas.microsoft.com/office/drawing/2014/main" xmlns="" id="{ED683699-7907-C144-A5C5-0B5E355B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03" name="Picture 302" descr="page4image5799616">
          <a:extLst>
            <a:ext uri="{FF2B5EF4-FFF2-40B4-BE49-F238E27FC236}">
              <a16:creationId xmlns:a16="http://schemas.microsoft.com/office/drawing/2014/main" xmlns="" id="{8E707FDD-776B-7049-B58D-2622CD8C6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04" name="Picture 303" descr="page4image5799200">
          <a:extLst>
            <a:ext uri="{FF2B5EF4-FFF2-40B4-BE49-F238E27FC236}">
              <a16:creationId xmlns:a16="http://schemas.microsoft.com/office/drawing/2014/main" xmlns="" id="{1315279E-87C4-4F4A-832B-5DFD0D6F4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05" name="Picture 304" descr="page4image5796912">
          <a:extLst>
            <a:ext uri="{FF2B5EF4-FFF2-40B4-BE49-F238E27FC236}">
              <a16:creationId xmlns:a16="http://schemas.microsoft.com/office/drawing/2014/main" xmlns="" id="{18FF78C8-AE3F-D641-AD27-BB2BB6A9F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06" name="Picture 305" descr="page4image5796080">
          <a:extLst>
            <a:ext uri="{FF2B5EF4-FFF2-40B4-BE49-F238E27FC236}">
              <a16:creationId xmlns:a16="http://schemas.microsoft.com/office/drawing/2014/main" xmlns="" id="{114FBD3A-E3A5-634B-884B-33B8BB107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07" name="Picture 306" descr="page4image5795456">
          <a:extLst>
            <a:ext uri="{FF2B5EF4-FFF2-40B4-BE49-F238E27FC236}">
              <a16:creationId xmlns:a16="http://schemas.microsoft.com/office/drawing/2014/main" xmlns="" id="{87ABF219-075C-E44D-AFF6-C2F007414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08" name="Picture 307" descr="page4image5795040">
          <a:extLst>
            <a:ext uri="{FF2B5EF4-FFF2-40B4-BE49-F238E27FC236}">
              <a16:creationId xmlns:a16="http://schemas.microsoft.com/office/drawing/2014/main" xmlns="" id="{DAA44104-8346-FE4E-B2C4-D133D207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09" name="Picture 308" descr="page4image5792752">
          <a:extLst>
            <a:ext uri="{FF2B5EF4-FFF2-40B4-BE49-F238E27FC236}">
              <a16:creationId xmlns:a16="http://schemas.microsoft.com/office/drawing/2014/main" xmlns="" id="{4F5FFD8E-F5D8-9D4D-A33E-559D69481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10" name="Picture 309" descr="page4image5791920">
          <a:extLst>
            <a:ext uri="{FF2B5EF4-FFF2-40B4-BE49-F238E27FC236}">
              <a16:creationId xmlns:a16="http://schemas.microsoft.com/office/drawing/2014/main" xmlns="" id="{B39C6A1F-8D9B-174E-ACE1-D484B43E3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11" name="Picture 310" descr="page4image5791296">
          <a:extLst>
            <a:ext uri="{FF2B5EF4-FFF2-40B4-BE49-F238E27FC236}">
              <a16:creationId xmlns:a16="http://schemas.microsoft.com/office/drawing/2014/main" xmlns="" id="{71AD0CA6-1E70-8645-A5E6-81FD1E3CD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12" name="Picture 311" descr="page4image5790880">
          <a:extLst>
            <a:ext uri="{FF2B5EF4-FFF2-40B4-BE49-F238E27FC236}">
              <a16:creationId xmlns:a16="http://schemas.microsoft.com/office/drawing/2014/main" xmlns="" id="{23DF1DBA-A6E4-9D4B-85AB-227967974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13" name="Picture 312" descr="page4image1660432">
          <a:extLst>
            <a:ext uri="{FF2B5EF4-FFF2-40B4-BE49-F238E27FC236}">
              <a16:creationId xmlns:a16="http://schemas.microsoft.com/office/drawing/2014/main" xmlns="" id="{6AFE73F3-DB1E-0D48-9959-5344E722A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14" name="Picture 313" descr="page4image3791072">
          <a:extLst>
            <a:ext uri="{FF2B5EF4-FFF2-40B4-BE49-F238E27FC236}">
              <a16:creationId xmlns:a16="http://schemas.microsoft.com/office/drawing/2014/main" xmlns="" id="{3E6CB84D-E383-3D42-A255-20A5EF48D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15" name="Picture 314" descr="page4image3670016">
          <a:extLst>
            <a:ext uri="{FF2B5EF4-FFF2-40B4-BE49-F238E27FC236}">
              <a16:creationId xmlns:a16="http://schemas.microsoft.com/office/drawing/2014/main" xmlns="" id="{847E0A27-5B7E-7F47-98BA-4136A3473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16" name="Picture 315" descr="page4image1702448">
          <a:extLst>
            <a:ext uri="{FF2B5EF4-FFF2-40B4-BE49-F238E27FC236}">
              <a16:creationId xmlns:a16="http://schemas.microsoft.com/office/drawing/2014/main" xmlns="" id="{FBD095CB-FCB3-0040-83A0-F86CD1D53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17" name="Picture 316" descr="page4image3774848">
          <a:extLst>
            <a:ext uri="{FF2B5EF4-FFF2-40B4-BE49-F238E27FC236}">
              <a16:creationId xmlns:a16="http://schemas.microsoft.com/office/drawing/2014/main" xmlns="" id="{230C92FD-6670-8E44-8CC4-0B0F88CD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18" name="Picture 317" descr="page4image3799392">
          <a:extLst>
            <a:ext uri="{FF2B5EF4-FFF2-40B4-BE49-F238E27FC236}">
              <a16:creationId xmlns:a16="http://schemas.microsoft.com/office/drawing/2014/main" xmlns="" id="{FFCBEFA9-CA6B-FB44-A8F0-31A364C0D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19" name="Picture 318" descr="page4image3796272">
          <a:extLst>
            <a:ext uri="{FF2B5EF4-FFF2-40B4-BE49-F238E27FC236}">
              <a16:creationId xmlns:a16="http://schemas.microsoft.com/office/drawing/2014/main" xmlns="" id="{90CBBB9C-E0F2-684C-9A84-CBC7186EA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20" name="Picture 319" descr="page4image3797520">
          <a:extLst>
            <a:ext uri="{FF2B5EF4-FFF2-40B4-BE49-F238E27FC236}">
              <a16:creationId xmlns:a16="http://schemas.microsoft.com/office/drawing/2014/main" xmlns="" id="{E9214A80-07E5-7245-B68E-0440B9B0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21" name="Picture 320" descr="page4image3800848">
          <a:extLst>
            <a:ext uri="{FF2B5EF4-FFF2-40B4-BE49-F238E27FC236}">
              <a16:creationId xmlns:a16="http://schemas.microsoft.com/office/drawing/2014/main" xmlns="" id="{DA9DAE9B-D932-3643-B77C-52F9B414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22" name="Picture 321" descr="page4image3735744">
          <a:extLst>
            <a:ext uri="{FF2B5EF4-FFF2-40B4-BE49-F238E27FC236}">
              <a16:creationId xmlns:a16="http://schemas.microsoft.com/office/drawing/2014/main" xmlns="" id="{26998D11-82E6-954D-90D1-C3A8C6610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23" name="Picture 322" descr="page4image3710784">
          <a:extLst>
            <a:ext uri="{FF2B5EF4-FFF2-40B4-BE49-F238E27FC236}">
              <a16:creationId xmlns:a16="http://schemas.microsoft.com/office/drawing/2014/main" xmlns="" id="{8CC4D60B-6C1D-A84F-8FBD-DA49375F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24" name="Picture 323" descr="page4image5767376">
          <a:extLst>
            <a:ext uri="{FF2B5EF4-FFF2-40B4-BE49-F238E27FC236}">
              <a16:creationId xmlns:a16="http://schemas.microsoft.com/office/drawing/2014/main" xmlns="" id="{587A9BC0-9D83-014D-B378-2DFA32565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25" name="Picture 324" descr="page4image5769456">
          <a:extLst>
            <a:ext uri="{FF2B5EF4-FFF2-40B4-BE49-F238E27FC236}">
              <a16:creationId xmlns:a16="http://schemas.microsoft.com/office/drawing/2014/main" xmlns="" id="{A41B09AD-0D17-2844-8EC5-AE201BAD7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26" name="Picture 325" descr="page4image5770288">
          <a:extLst>
            <a:ext uri="{FF2B5EF4-FFF2-40B4-BE49-F238E27FC236}">
              <a16:creationId xmlns:a16="http://schemas.microsoft.com/office/drawing/2014/main" xmlns="" id="{43670E0F-4BF3-4B4E-854C-383D9AF4F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27" name="Picture 326" descr="page4image5770912">
          <a:extLst>
            <a:ext uri="{FF2B5EF4-FFF2-40B4-BE49-F238E27FC236}">
              <a16:creationId xmlns:a16="http://schemas.microsoft.com/office/drawing/2014/main" xmlns="" id="{239168D6-1194-D647-93B3-4ADB5837A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28" name="Picture 327" descr="page4image5771328">
          <a:extLst>
            <a:ext uri="{FF2B5EF4-FFF2-40B4-BE49-F238E27FC236}">
              <a16:creationId xmlns:a16="http://schemas.microsoft.com/office/drawing/2014/main" xmlns="" id="{B43C655A-3364-3B41-8BC5-C5403ED14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29" name="Picture 328" descr="page4image5773200">
          <a:extLst>
            <a:ext uri="{FF2B5EF4-FFF2-40B4-BE49-F238E27FC236}">
              <a16:creationId xmlns:a16="http://schemas.microsoft.com/office/drawing/2014/main" xmlns="" id="{1B5F3D12-83FD-7E43-B3F7-AE6B845611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30" name="Picture 329" descr="page4image9982688">
          <a:extLst>
            <a:ext uri="{FF2B5EF4-FFF2-40B4-BE49-F238E27FC236}">
              <a16:creationId xmlns:a16="http://schemas.microsoft.com/office/drawing/2014/main" xmlns="" id="{ED8D8609-1D29-3F4F-AEBD-50296B933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31" name="Picture 330" descr="page4image9982064">
          <a:extLst>
            <a:ext uri="{FF2B5EF4-FFF2-40B4-BE49-F238E27FC236}">
              <a16:creationId xmlns:a16="http://schemas.microsoft.com/office/drawing/2014/main" xmlns="" id="{310C087F-7306-1F47-86CE-57DF325E7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32" name="Picture 331" descr="page4image9981648">
          <a:extLst>
            <a:ext uri="{FF2B5EF4-FFF2-40B4-BE49-F238E27FC236}">
              <a16:creationId xmlns:a16="http://schemas.microsoft.com/office/drawing/2014/main" xmlns="" id="{72F05F62-E64D-554E-AFE6-62EA6EE5E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33" name="Picture 332" descr="page4image9978528">
          <a:extLst>
            <a:ext uri="{FF2B5EF4-FFF2-40B4-BE49-F238E27FC236}">
              <a16:creationId xmlns:a16="http://schemas.microsoft.com/office/drawing/2014/main" xmlns="" id="{5D3CE6D2-3A36-CF43-8D8F-A4238C113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34" name="Picture 333" descr="page4image9977488">
          <a:extLst>
            <a:ext uri="{FF2B5EF4-FFF2-40B4-BE49-F238E27FC236}">
              <a16:creationId xmlns:a16="http://schemas.microsoft.com/office/drawing/2014/main" xmlns="" id="{E2E1717F-0CDC-0145-B4A6-474F7BA26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35" name="Picture 334" descr="page4image9977072">
          <a:extLst>
            <a:ext uri="{FF2B5EF4-FFF2-40B4-BE49-F238E27FC236}">
              <a16:creationId xmlns:a16="http://schemas.microsoft.com/office/drawing/2014/main" xmlns="" id="{D78E5148-6470-7343-AD89-6E8F0FF4E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36" name="Picture 335" descr="page4image9976448">
          <a:extLst>
            <a:ext uri="{FF2B5EF4-FFF2-40B4-BE49-F238E27FC236}">
              <a16:creationId xmlns:a16="http://schemas.microsoft.com/office/drawing/2014/main" xmlns="" id="{FCD166FD-9944-644D-92C7-B9D6B1755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37" name="Picture 336" descr="page4image9975824">
          <a:extLst>
            <a:ext uri="{FF2B5EF4-FFF2-40B4-BE49-F238E27FC236}">
              <a16:creationId xmlns:a16="http://schemas.microsoft.com/office/drawing/2014/main" xmlns="" id="{F9D51BDF-ECB0-1C47-BA82-9AC291233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38" name="Picture 337" descr="page4image9975408">
          <a:extLst>
            <a:ext uri="{FF2B5EF4-FFF2-40B4-BE49-F238E27FC236}">
              <a16:creationId xmlns:a16="http://schemas.microsoft.com/office/drawing/2014/main" xmlns="" id="{416FBBE0-AE64-8743-B77C-A925D3A84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39" name="Picture 338" descr="page4image9974784">
          <a:extLst>
            <a:ext uri="{FF2B5EF4-FFF2-40B4-BE49-F238E27FC236}">
              <a16:creationId xmlns:a16="http://schemas.microsoft.com/office/drawing/2014/main" xmlns="" id="{B3490A70-4075-E145-A363-66BF5D128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40" name="Picture 339" descr="page4image9974368">
          <a:extLst>
            <a:ext uri="{FF2B5EF4-FFF2-40B4-BE49-F238E27FC236}">
              <a16:creationId xmlns:a16="http://schemas.microsoft.com/office/drawing/2014/main" xmlns="" id="{B154F37B-CAAA-D540-80EF-0B4C90AF7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41" name="Picture 340" descr="page4image9971040">
          <a:extLst>
            <a:ext uri="{FF2B5EF4-FFF2-40B4-BE49-F238E27FC236}">
              <a16:creationId xmlns:a16="http://schemas.microsoft.com/office/drawing/2014/main" xmlns="" id="{942F90D8-C17B-834A-A05C-38514BBED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42" name="Picture 341" descr="page4image9970208">
          <a:extLst>
            <a:ext uri="{FF2B5EF4-FFF2-40B4-BE49-F238E27FC236}">
              <a16:creationId xmlns:a16="http://schemas.microsoft.com/office/drawing/2014/main" xmlns="" id="{DABBA465-8020-AE44-859D-EB9FACFAC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43" name="Picture 342" descr="page4image9969584">
          <a:extLst>
            <a:ext uri="{FF2B5EF4-FFF2-40B4-BE49-F238E27FC236}">
              <a16:creationId xmlns:a16="http://schemas.microsoft.com/office/drawing/2014/main" xmlns="" id="{5110897F-0D48-B34E-AC2E-41440FA7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44" name="Picture 343" descr="page4image9969168">
          <a:extLst>
            <a:ext uri="{FF2B5EF4-FFF2-40B4-BE49-F238E27FC236}">
              <a16:creationId xmlns:a16="http://schemas.microsoft.com/office/drawing/2014/main" xmlns="" id="{F0B75529-4DD9-F045-B581-09BAB766F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45" name="Picture 344" descr="page4image9966880">
          <a:extLst>
            <a:ext uri="{FF2B5EF4-FFF2-40B4-BE49-F238E27FC236}">
              <a16:creationId xmlns:a16="http://schemas.microsoft.com/office/drawing/2014/main" xmlns="" id="{835E63FA-D5DE-8D42-8A71-D81714504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46" name="Picture 345" descr="page4image9966048">
          <a:extLst>
            <a:ext uri="{FF2B5EF4-FFF2-40B4-BE49-F238E27FC236}">
              <a16:creationId xmlns:a16="http://schemas.microsoft.com/office/drawing/2014/main" xmlns="" id="{BEAFEC0D-FAD5-3C4B-B5E1-3D3515B19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40</xdr:row>
      <xdr:rowOff>0</xdr:rowOff>
    </xdr:from>
    <xdr:ext cx="12700" cy="12700"/>
    <xdr:pic>
      <xdr:nvPicPr>
        <xdr:cNvPr id="347" name="Picture 346" descr="page4image9965424">
          <a:extLst>
            <a:ext uri="{FF2B5EF4-FFF2-40B4-BE49-F238E27FC236}">
              <a16:creationId xmlns:a16="http://schemas.microsoft.com/office/drawing/2014/main" xmlns="" id="{C8EE576C-45CF-D445-ADBE-42AE5C858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40</xdr:row>
      <xdr:rowOff>0</xdr:rowOff>
    </xdr:from>
    <xdr:ext cx="12700" cy="12700"/>
    <xdr:pic>
      <xdr:nvPicPr>
        <xdr:cNvPr id="348" name="Picture 347" descr="page4image9965008">
          <a:extLst>
            <a:ext uri="{FF2B5EF4-FFF2-40B4-BE49-F238E27FC236}">
              <a16:creationId xmlns:a16="http://schemas.microsoft.com/office/drawing/2014/main" xmlns="" id="{F3739F58-AC49-7046-9731-DD4FDB586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40</xdr:row>
      <xdr:rowOff>0</xdr:rowOff>
    </xdr:from>
    <xdr:ext cx="12700" cy="12700"/>
    <xdr:pic>
      <xdr:nvPicPr>
        <xdr:cNvPr id="349" name="Picture 348" descr="page4image9963136">
          <a:extLst>
            <a:ext uri="{FF2B5EF4-FFF2-40B4-BE49-F238E27FC236}">
              <a16:creationId xmlns:a16="http://schemas.microsoft.com/office/drawing/2014/main" xmlns="" id="{C055A2EA-108F-2F46-8FAD-7AD15C8E3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27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0</xdr:colOff>
      <xdr:row>40</xdr:row>
      <xdr:rowOff>0</xdr:rowOff>
    </xdr:from>
    <xdr:ext cx="12700" cy="12700"/>
    <xdr:pic>
      <xdr:nvPicPr>
        <xdr:cNvPr id="350" name="Picture 349" descr="page4image9962512">
          <a:extLst>
            <a:ext uri="{FF2B5EF4-FFF2-40B4-BE49-F238E27FC236}">
              <a16:creationId xmlns:a16="http://schemas.microsoft.com/office/drawing/2014/main" xmlns="" id="{9A9D6C8E-8C96-A840-A684-055415400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40</xdr:row>
      <xdr:rowOff>0</xdr:rowOff>
    </xdr:from>
    <xdr:ext cx="12700" cy="12700"/>
    <xdr:pic>
      <xdr:nvPicPr>
        <xdr:cNvPr id="351" name="Picture 350" descr="page4image9962096">
          <a:extLst>
            <a:ext uri="{FF2B5EF4-FFF2-40B4-BE49-F238E27FC236}">
              <a16:creationId xmlns:a16="http://schemas.microsoft.com/office/drawing/2014/main" xmlns="" id="{9729A33F-162D-9441-BD8E-817847C9E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40</xdr:row>
      <xdr:rowOff>0</xdr:rowOff>
    </xdr:from>
    <xdr:ext cx="12700" cy="12700"/>
    <xdr:pic>
      <xdr:nvPicPr>
        <xdr:cNvPr id="352" name="Picture 351" descr="page4image7994944">
          <a:extLst>
            <a:ext uri="{FF2B5EF4-FFF2-40B4-BE49-F238E27FC236}">
              <a16:creationId xmlns:a16="http://schemas.microsoft.com/office/drawing/2014/main" xmlns="" id="{CAF2246F-BDCD-DA4E-A75B-E2260D49C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27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3" name="Picture 352" descr="page4image9984976">
          <a:extLst>
            <a:ext uri="{FF2B5EF4-FFF2-40B4-BE49-F238E27FC236}">
              <a16:creationId xmlns:a16="http://schemas.microsoft.com/office/drawing/2014/main" xmlns="" id="{65BADDFC-5D8D-D14B-AF78-7D2E230A61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4" name="Picture 353" descr="page4image3689776">
          <a:extLst>
            <a:ext uri="{FF2B5EF4-FFF2-40B4-BE49-F238E27FC236}">
              <a16:creationId xmlns:a16="http://schemas.microsoft.com/office/drawing/2014/main" xmlns="" id="{435BFB82-4348-9D41-B11E-371D346E4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5" name="Picture 354" descr="page4image5829152">
          <a:extLst>
            <a:ext uri="{FF2B5EF4-FFF2-40B4-BE49-F238E27FC236}">
              <a16:creationId xmlns:a16="http://schemas.microsoft.com/office/drawing/2014/main" xmlns="" id="{F3DAA33D-34B4-144C-9ABD-7F65B6A2E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6" name="Picture 355" descr="page4image5824992">
          <a:extLst>
            <a:ext uri="{FF2B5EF4-FFF2-40B4-BE49-F238E27FC236}">
              <a16:creationId xmlns:a16="http://schemas.microsoft.com/office/drawing/2014/main" xmlns="" id="{AE61098C-F37B-304C-977A-A65E20B2C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7" name="Picture 356" descr="page4image5820832">
          <a:extLst>
            <a:ext uri="{FF2B5EF4-FFF2-40B4-BE49-F238E27FC236}">
              <a16:creationId xmlns:a16="http://schemas.microsoft.com/office/drawing/2014/main" xmlns="" id="{179CDE39-140E-7E4A-8514-1AAF2B54D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8" name="Picture 357" descr="page4image5815216">
          <a:extLst>
            <a:ext uri="{FF2B5EF4-FFF2-40B4-BE49-F238E27FC236}">
              <a16:creationId xmlns:a16="http://schemas.microsoft.com/office/drawing/2014/main" xmlns="" id="{CEA11892-4F02-FF44-8B4F-8084E578E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59" name="Picture 358" descr="page4image5814592">
          <a:extLst>
            <a:ext uri="{FF2B5EF4-FFF2-40B4-BE49-F238E27FC236}">
              <a16:creationId xmlns:a16="http://schemas.microsoft.com/office/drawing/2014/main" xmlns="" id="{7608021F-F7F7-EF4E-B532-92F3CE276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0" name="Picture 359" descr="page4image5808560">
          <a:extLst>
            <a:ext uri="{FF2B5EF4-FFF2-40B4-BE49-F238E27FC236}">
              <a16:creationId xmlns:a16="http://schemas.microsoft.com/office/drawing/2014/main" xmlns="" id="{4303C56D-5E7B-F648-B69C-C594257B4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1" name="Picture 360" descr="page4image5804400">
          <a:extLst>
            <a:ext uri="{FF2B5EF4-FFF2-40B4-BE49-F238E27FC236}">
              <a16:creationId xmlns:a16="http://schemas.microsoft.com/office/drawing/2014/main" xmlns="" id="{C8B326CA-732E-8E48-83E5-C873E35BC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2" name="Picture 361" descr="page4image5800240">
          <a:extLst>
            <a:ext uri="{FF2B5EF4-FFF2-40B4-BE49-F238E27FC236}">
              <a16:creationId xmlns:a16="http://schemas.microsoft.com/office/drawing/2014/main" xmlns="" id="{73FFB5FA-A18A-034C-8870-F53C87A8E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3" name="Picture 362" descr="page4image5796080">
          <a:extLst>
            <a:ext uri="{FF2B5EF4-FFF2-40B4-BE49-F238E27FC236}">
              <a16:creationId xmlns:a16="http://schemas.microsoft.com/office/drawing/2014/main" xmlns="" id="{E2D2AA55-FC84-1E41-80F3-2659442D4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4" name="Picture 363" descr="page4image5791920">
          <a:extLst>
            <a:ext uri="{FF2B5EF4-FFF2-40B4-BE49-F238E27FC236}">
              <a16:creationId xmlns:a16="http://schemas.microsoft.com/office/drawing/2014/main" xmlns="" id="{DB76B834-0F29-544F-97AB-BF3B39A55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5" name="Picture 364" descr="page4image3791072">
          <a:extLst>
            <a:ext uri="{FF2B5EF4-FFF2-40B4-BE49-F238E27FC236}">
              <a16:creationId xmlns:a16="http://schemas.microsoft.com/office/drawing/2014/main" xmlns="" id="{75ABF687-9679-3041-A582-486E2ABDB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6" name="Picture 365" descr="page4image3799392">
          <a:extLst>
            <a:ext uri="{FF2B5EF4-FFF2-40B4-BE49-F238E27FC236}">
              <a16:creationId xmlns:a16="http://schemas.microsoft.com/office/drawing/2014/main" xmlns="" id="{6667153A-63CE-C44E-9A65-B91154E07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7" name="Picture 366" descr="page4image3735744">
          <a:extLst>
            <a:ext uri="{FF2B5EF4-FFF2-40B4-BE49-F238E27FC236}">
              <a16:creationId xmlns:a16="http://schemas.microsoft.com/office/drawing/2014/main" xmlns="" id="{100CB827-F114-7B4E-830D-E61074827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8" name="Picture 367" descr="page4image5770288">
          <a:extLst>
            <a:ext uri="{FF2B5EF4-FFF2-40B4-BE49-F238E27FC236}">
              <a16:creationId xmlns:a16="http://schemas.microsoft.com/office/drawing/2014/main" xmlns="" id="{3C527FAE-FBC4-F343-A6AA-9AA569E49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69" name="Picture 368" descr="page4image9982688">
          <a:extLst>
            <a:ext uri="{FF2B5EF4-FFF2-40B4-BE49-F238E27FC236}">
              <a16:creationId xmlns:a16="http://schemas.microsoft.com/office/drawing/2014/main" xmlns="" id="{B4EB7CC8-0954-E440-9DE0-6F920DB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70" name="Picture 369" descr="page4image9977072">
          <a:extLst>
            <a:ext uri="{FF2B5EF4-FFF2-40B4-BE49-F238E27FC236}">
              <a16:creationId xmlns:a16="http://schemas.microsoft.com/office/drawing/2014/main" xmlns="" id="{8DEFB846-16F7-D74A-9BF9-333E47778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71" name="Picture 370" descr="page4image9976448">
          <a:extLst>
            <a:ext uri="{FF2B5EF4-FFF2-40B4-BE49-F238E27FC236}">
              <a16:creationId xmlns:a16="http://schemas.microsoft.com/office/drawing/2014/main" xmlns="" id="{D85C6D2D-A917-2348-A858-49032E380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72" name="Picture 371" descr="page4image9970208">
          <a:extLst>
            <a:ext uri="{FF2B5EF4-FFF2-40B4-BE49-F238E27FC236}">
              <a16:creationId xmlns:a16="http://schemas.microsoft.com/office/drawing/2014/main" xmlns="" id="{E4471EB9-1003-0044-92AB-122B64ABB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12700" cy="12700"/>
    <xdr:pic>
      <xdr:nvPicPr>
        <xdr:cNvPr id="373" name="Picture 372" descr="page4image9966048">
          <a:extLst>
            <a:ext uri="{FF2B5EF4-FFF2-40B4-BE49-F238E27FC236}">
              <a16:creationId xmlns:a16="http://schemas.microsoft.com/office/drawing/2014/main" xmlns="" id="{E89ED729-6CB3-324F-963A-2A3AB19B2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4" name="Picture 373" descr="page4image9984976">
          <a:extLst>
            <a:ext uri="{FF2B5EF4-FFF2-40B4-BE49-F238E27FC236}">
              <a16:creationId xmlns:a16="http://schemas.microsoft.com/office/drawing/2014/main" xmlns="" id="{A8F5DBAA-3361-F64F-BCF7-CFAB4E5D3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5" name="Picture 374" descr="page4image3689776">
          <a:extLst>
            <a:ext uri="{FF2B5EF4-FFF2-40B4-BE49-F238E27FC236}">
              <a16:creationId xmlns:a16="http://schemas.microsoft.com/office/drawing/2014/main" xmlns="" id="{6B03A921-B3C7-014A-8FB9-7408443F3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6" name="Picture 375" descr="page4image5829152">
          <a:extLst>
            <a:ext uri="{FF2B5EF4-FFF2-40B4-BE49-F238E27FC236}">
              <a16:creationId xmlns:a16="http://schemas.microsoft.com/office/drawing/2014/main" xmlns="" id="{EFC11A33-8571-4D4C-A0D6-57D7444BB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7" name="Picture 376" descr="page4image5824992">
          <a:extLst>
            <a:ext uri="{FF2B5EF4-FFF2-40B4-BE49-F238E27FC236}">
              <a16:creationId xmlns:a16="http://schemas.microsoft.com/office/drawing/2014/main" xmlns="" id="{2A1AC909-6CA8-C84D-8C90-3F544117C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8" name="Picture 377" descr="page4image5820832">
          <a:extLst>
            <a:ext uri="{FF2B5EF4-FFF2-40B4-BE49-F238E27FC236}">
              <a16:creationId xmlns:a16="http://schemas.microsoft.com/office/drawing/2014/main" xmlns="" id="{5F57DAA1-5D91-1A44-A9FC-004C2C942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79" name="Picture 378" descr="page4image5815216">
          <a:extLst>
            <a:ext uri="{FF2B5EF4-FFF2-40B4-BE49-F238E27FC236}">
              <a16:creationId xmlns:a16="http://schemas.microsoft.com/office/drawing/2014/main" xmlns="" id="{185A7DC6-43AD-BF4C-A76B-BB59F4407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0" name="Picture 379" descr="page4image5814592">
          <a:extLst>
            <a:ext uri="{FF2B5EF4-FFF2-40B4-BE49-F238E27FC236}">
              <a16:creationId xmlns:a16="http://schemas.microsoft.com/office/drawing/2014/main" xmlns="" id="{69FA3A4F-81B2-6D43-9F47-73DA28D9D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1" name="Picture 380" descr="page4image5808560">
          <a:extLst>
            <a:ext uri="{FF2B5EF4-FFF2-40B4-BE49-F238E27FC236}">
              <a16:creationId xmlns:a16="http://schemas.microsoft.com/office/drawing/2014/main" xmlns="" id="{B7AFF119-B8A3-114B-A3C1-0FBB27F6B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2" name="Picture 381" descr="page4image5804400">
          <a:extLst>
            <a:ext uri="{FF2B5EF4-FFF2-40B4-BE49-F238E27FC236}">
              <a16:creationId xmlns:a16="http://schemas.microsoft.com/office/drawing/2014/main" xmlns="" id="{0EE6B84F-6973-9C46-B7BA-6013D9ED59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3" name="Picture 382" descr="page4image5800240">
          <a:extLst>
            <a:ext uri="{FF2B5EF4-FFF2-40B4-BE49-F238E27FC236}">
              <a16:creationId xmlns:a16="http://schemas.microsoft.com/office/drawing/2014/main" xmlns="" id="{00F102FC-AD01-C345-92AF-438136911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4" name="Picture 383" descr="page4image5796080">
          <a:extLst>
            <a:ext uri="{FF2B5EF4-FFF2-40B4-BE49-F238E27FC236}">
              <a16:creationId xmlns:a16="http://schemas.microsoft.com/office/drawing/2014/main" xmlns="" id="{5240B8F3-6E97-A941-8DEA-838C89823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5" name="Picture 384" descr="page4image5791920">
          <a:extLst>
            <a:ext uri="{FF2B5EF4-FFF2-40B4-BE49-F238E27FC236}">
              <a16:creationId xmlns:a16="http://schemas.microsoft.com/office/drawing/2014/main" xmlns="" id="{68D4685A-3F27-AA4C-96ED-C0F47AB47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6" name="Picture 385" descr="page4image3791072">
          <a:extLst>
            <a:ext uri="{FF2B5EF4-FFF2-40B4-BE49-F238E27FC236}">
              <a16:creationId xmlns:a16="http://schemas.microsoft.com/office/drawing/2014/main" xmlns="" id="{FC1073F2-9FD6-B24F-A0BB-81B74D98B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7" name="Picture 386" descr="page4image3799392">
          <a:extLst>
            <a:ext uri="{FF2B5EF4-FFF2-40B4-BE49-F238E27FC236}">
              <a16:creationId xmlns:a16="http://schemas.microsoft.com/office/drawing/2014/main" xmlns="" id="{0B8E3E73-593E-1D44-87E9-E0F790727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8" name="Picture 387" descr="page4image3735744">
          <a:extLst>
            <a:ext uri="{FF2B5EF4-FFF2-40B4-BE49-F238E27FC236}">
              <a16:creationId xmlns:a16="http://schemas.microsoft.com/office/drawing/2014/main" xmlns="" id="{10B8515B-4B85-AE4D-BE9C-09B12A6C7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89" name="Picture 388" descr="page4image5770288">
          <a:extLst>
            <a:ext uri="{FF2B5EF4-FFF2-40B4-BE49-F238E27FC236}">
              <a16:creationId xmlns:a16="http://schemas.microsoft.com/office/drawing/2014/main" xmlns="" id="{C655D861-7562-FD4A-9446-6C3FC7F44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90" name="Picture 389" descr="page4image9982688">
          <a:extLst>
            <a:ext uri="{FF2B5EF4-FFF2-40B4-BE49-F238E27FC236}">
              <a16:creationId xmlns:a16="http://schemas.microsoft.com/office/drawing/2014/main" xmlns="" id="{D6845B47-E508-4840-B7CC-AD932FB228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91" name="Picture 390" descr="page4image9977072">
          <a:extLst>
            <a:ext uri="{FF2B5EF4-FFF2-40B4-BE49-F238E27FC236}">
              <a16:creationId xmlns:a16="http://schemas.microsoft.com/office/drawing/2014/main" xmlns="" id="{A392E042-61D0-CD40-97A6-A031DDE30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92" name="Picture 391" descr="page4image9976448">
          <a:extLst>
            <a:ext uri="{FF2B5EF4-FFF2-40B4-BE49-F238E27FC236}">
              <a16:creationId xmlns:a16="http://schemas.microsoft.com/office/drawing/2014/main" xmlns="" id="{B8C403BB-531F-1341-BE19-3067A3BAC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93" name="Picture 392" descr="page4image9970208">
          <a:extLst>
            <a:ext uri="{FF2B5EF4-FFF2-40B4-BE49-F238E27FC236}">
              <a16:creationId xmlns:a16="http://schemas.microsoft.com/office/drawing/2014/main" xmlns="" id="{1B2ED875-8DF1-894A-887C-69972842A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40</xdr:row>
      <xdr:rowOff>0</xdr:rowOff>
    </xdr:from>
    <xdr:ext cx="12700" cy="12700"/>
    <xdr:pic>
      <xdr:nvPicPr>
        <xdr:cNvPr id="394" name="Picture 393" descr="page4image9966048">
          <a:extLst>
            <a:ext uri="{FF2B5EF4-FFF2-40B4-BE49-F238E27FC236}">
              <a16:creationId xmlns:a16="http://schemas.microsoft.com/office/drawing/2014/main" xmlns="" id="{E5A114BA-6692-1047-BC99-EFA85E894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1278467"/>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395" name="Picture 394" descr="page4image9985808">
          <a:extLst>
            <a:ext uri="{FF2B5EF4-FFF2-40B4-BE49-F238E27FC236}">
              <a16:creationId xmlns:a16="http://schemas.microsoft.com/office/drawing/2014/main" xmlns="" id="{42CAE386-6924-B84B-B4F7-065F04E3A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396" name="Picture 395" descr="page4image9984976">
          <a:extLst>
            <a:ext uri="{FF2B5EF4-FFF2-40B4-BE49-F238E27FC236}">
              <a16:creationId xmlns:a16="http://schemas.microsoft.com/office/drawing/2014/main" xmlns="" id="{5EB762B5-3AE1-734A-8657-8BC34FB44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397" name="Picture 396" descr="page4image9984352">
          <a:extLst>
            <a:ext uri="{FF2B5EF4-FFF2-40B4-BE49-F238E27FC236}">
              <a16:creationId xmlns:a16="http://schemas.microsoft.com/office/drawing/2014/main" xmlns="" id="{9B4646BC-4C80-FD43-83FD-C76AC7970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398" name="Picture 397" descr="page4image9983936">
          <a:extLst>
            <a:ext uri="{FF2B5EF4-FFF2-40B4-BE49-F238E27FC236}">
              <a16:creationId xmlns:a16="http://schemas.microsoft.com/office/drawing/2014/main" xmlns="" id="{8828F0F9-449F-B34B-A3BD-1ABCA07E8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399" name="Picture 398" descr="page4image1694128">
          <a:extLst>
            <a:ext uri="{FF2B5EF4-FFF2-40B4-BE49-F238E27FC236}">
              <a16:creationId xmlns:a16="http://schemas.microsoft.com/office/drawing/2014/main" xmlns="" id="{A67C2FEF-E5DA-6F45-932D-81F120C05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00" name="Picture 399" descr="page4image3689776">
          <a:extLst>
            <a:ext uri="{FF2B5EF4-FFF2-40B4-BE49-F238E27FC236}">
              <a16:creationId xmlns:a16="http://schemas.microsoft.com/office/drawing/2014/main" xmlns="" id="{C4FB6FBF-DBAA-C244-A525-F72182620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01" name="Picture 400" descr="page4image3711616">
          <a:extLst>
            <a:ext uri="{FF2B5EF4-FFF2-40B4-BE49-F238E27FC236}">
              <a16:creationId xmlns:a16="http://schemas.microsoft.com/office/drawing/2014/main" xmlns="" id="{731B867E-7E6A-7540-8FBF-FCC84A809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02" name="Picture 401" descr="page4image1637136">
          <a:extLst>
            <a:ext uri="{FF2B5EF4-FFF2-40B4-BE49-F238E27FC236}">
              <a16:creationId xmlns:a16="http://schemas.microsoft.com/office/drawing/2014/main" xmlns="" id="{A0607A79-AC2D-C849-B0B4-B43D91B5E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03" name="Picture 402" descr="page4image5829984">
          <a:extLst>
            <a:ext uri="{FF2B5EF4-FFF2-40B4-BE49-F238E27FC236}">
              <a16:creationId xmlns:a16="http://schemas.microsoft.com/office/drawing/2014/main" xmlns="" id="{DFF45C78-1F06-2646-90EC-611AC52E1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04" name="Picture 403" descr="page4image5829152">
          <a:extLst>
            <a:ext uri="{FF2B5EF4-FFF2-40B4-BE49-F238E27FC236}">
              <a16:creationId xmlns:a16="http://schemas.microsoft.com/office/drawing/2014/main" xmlns="" id="{5B1F8349-694A-A14E-881D-3E9916C71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05" name="Picture 404" descr="page4image5828528">
          <a:extLst>
            <a:ext uri="{FF2B5EF4-FFF2-40B4-BE49-F238E27FC236}">
              <a16:creationId xmlns:a16="http://schemas.microsoft.com/office/drawing/2014/main" xmlns="" id="{913F46EA-CBB4-5D4D-A73A-0327EC834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06" name="Picture 405" descr="page4image5828112">
          <a:extLst>
            <a:ext uri="{FF2B5EF4-FFF2-40B4-BE49-F238E27FC236}">
              <a16:creationId xmlns:a16="http://schemas.microsoft.com/office/drawing/2014/main" xmlns="" id="{10611050-4792-F34D-A7EC-1726478FD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07" name="Picture 406" descr="page4image5825824">
          <a:extLst>
            <a:ext uri="{FF2B5EF4-FFF2-40B4-BE49-F238E27FC236}">
              <a16:creationId xmlns:a16="http://schemas.microsoft.com/office/drawing/2014/main" xmlns="" id="{F646DA0D-263B-7A4C-94D5-6D6A28312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08" name="Picture 407" descr="page4image5824992">
          <a:extLst>
            <a:ext uri="{FF2B5EF4-FFF2-40B4-BE49-F238E27FC236}">
              <a16:creationId xmlns:a16="http://schemas.microsoft.com/office/drawing/2014/main" xmlns="" id="{2A71DAF9-7C5A-B34B-93C5-ACD22FA6E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09" name="Picture 408" descr="page4image5824368">
          <a:extLst>
            <a:ext uri="{FF2B5EF4-FFF2-40B4-BE49-F238E27FC236}">
              <a16:creationId xmlns:a16="http://schemas.microsoft.com/office/drawing/2014/main" xmlns="" id="{656CD1BE-7D73-4446-B462-3E70EC21E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10" name="Picture 409" descr="page4image5823952">
          <a:extLst>
            <a:ext uri="{FF2B5EF4-FFF2-40B4-BE49-F238E27FC236}">
              <a16:creationId xmlns:a16="http://schemas.microsoft.com/office/drawing/2014/main" xmlns="" id="{19399E86-3FB8-7441-BF50-6B171037B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11" name="Picture 410" descr="page4image5821664">
          <a:extLst>
            <a:ext uri="{FF2B5EF4-FFF2-40B4-BE49-F238E27FC236}">
              <a16:creationId xmlns:a16="http://schemas.microsoft.com/office/drawing/2014/main" xmlns="" id="{99BD0488-85EE-C54F-8EA8-C3406AD9B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12" name="Picture 411" descr="page4image5820832">
          <a:extLst>
            <a:ext uri="{FF2B5EF4-FFF2-40B4-BE49-F238E27FC236}">
              <a16:creationId xmlns:a16="http://schemas.microsoft.com/office/drawing/2014/main" xmlns="" id="{60579061-C51D-1D4E-9066-8FE172C77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13" name="Picture 412" descr="page4image5820208">
          <a:extLst>
            <a:ext uri="{FF2B5EF4-FFF2-40B4-BE49-F238E27FC236}">
              <a16:creationId xmlns:a16="http://schemas.microsoft.com/office/drawing/2014/main" xmlns="" id="{A1044A2E-04FB-AF4C-B96A-0927C3476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14" name="Picture 413" descr="page4image5819792">
          <a:extLst>
            <a:ext uri="{FF2B5EF4-FFF2-40B4-BE49-F238E27FC236}">
              <a16:creationId xmlns:a16="http://schemas.microsoft.com/office/drawing/2014/main" xmlns="" id="{801EF872-28BB-704C-80F0-E0D172F6F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15" name="Picture 414" descr="page4image5816672">
          <a:extLst>
            <a:ext uri="{FF2B5EF4-FFF2-40B4-BE49-F238E27FC236}">
              <a16:creationId xmlns:a16="http://schemas.microsoft.com/office/drawing/2014/main" xmlns="" id="{C16509D4-1F99-AA42-941E-D2A0B568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16" name="Picture 415" descr="page4image5815632">
          <a:extLst>
            <a:ext uri="{FF2B5EF4-FFF2-40B4-BE49-F238E27FC236}">
              <a16:creationId xmlns:a16="http://schemas.microsoft.com/office/drawing/2014/main" xmlns="" id="{0EE26F10-0FE0-B246-AC19-D8C9D3431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17" name="Picture 416" descr="page4image5815216">
          <a:extLst>
            <a:ext uri="{FF2B5EF4-FFF2-40B4-BE49-F238E27FC236}">
              <a16:creationId xmlns:a16="http://schemas.microsoft.com/office/drawing/2014/main" xmlns="" id="{7651DD12-77C8-6141-A187-2AAFFA42E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18" name="Picture 417" descr="page4image5814592">
          <a:extLst>
            <a:ext uri="{FF2B5EF4-FFF2-40B4-BE49-F238E27FC236}">
              <a16:creationId xmlns:a16="http://schemas.microsoft.com/office/drawing/2014/main" xmlns="" id="{CBF8171B-54E1-6C43-819E-0337AA24F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19" name="Picture 418" descr="page4image5813968">
          <a:extLst>
            <a:ext uri="{FF2B5EF4-FFF2-40B4-BE49-F238E27FC236}">
              <a16:creationId xmlns:a16="http://schemas.microsoft.com/office/drawing/2014/main" xmlns="" id="{6F7DD87D-97C4-8F4A-94DF-DA19B5E25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20" name="Picture 419" descr="page4image5813552">
          <a:extLst>
            <a:ext uri="{FF2B5EF4-FFF2-40B4-BE49-F238E27FC236}">
              <a16:creationId xmlns:a16="http://schemas.microsoft.com/office/drawing/2014/main" xmlns="" id="{377074B5-D184-9845-A6EB-22EB68CCF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21" name="Picture 420" descr="page4image5812928">
          <a:extLst>
            <a:ext uri="{FF2B5EF4-FFF2-40B4-BE49-F238E27FC236}">
              <a16:creationId xmlns:a16="http://schemas.microsoft.com/office/drawing/2014/main" xmlns="" id="{ADE60356-C9B4-D645-AE3C-A9B64094B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22" name="Picture 421" descr="page4image5812512">
          <a:extLst>
            <a:ext uri="{FF2B5EF4-FFF2-40B4-BE49-F238E27FC236}">
              <a16:creationId xmlns:a16="http://schemas.microsoft.com/office/drawing/2014/main" xmlns="" id="{0BD55CA2-52E9-6141-A8B3-94FF7FA11C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23" name="Picture 422" descr="page4image5809392">
          <a:extLst>
            <a:ext uri="{FF2B5EF4-FFF2-40B4-BE49-F238E27FC236}">
              <a16:creationId xmlns:a16="http://schemas.microsoft.com/office/drawing/2014/main" xmlns="" id="{AC1390DA-6604-474C-98DD-203E2BF1D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24" name="Picture 423" descr="page4image5808560">
          <a:extLst>
            <a:ext uri="{FF2B5EF4-FFF2-40B4-BE49-F238E27FC236}">
              <a16:creationId xmlns:a16="http://schemas.microsoft.com/office/drawing/2014/main" xmlns="" id="{5FBF4A37-16AD-F74D-8D5E-2995BFD55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25" name="Picture 424" descr="page4image5807936">
          <a:extLst>
            <a:ext uri="{FF2B5EF4-FFF2-40B4-BE49-F238E27FC236}">
              <a16:creationId xmlns:a16="http://schemas.microsoft.com/office/drawing/2014/main" xmlns="" id="{4B721D78-3FC5-564C-B633-F4A3EB440B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26" name="Picture 425" descr="page4image5807520">
          <a:extLst>
            <a:ext uri="{FF2B5EF4-FFF2-40B4-BE49-F238E27FC236}">
              <a16:creationId xmlns:a16="http://schemas.microsoft.com/office/drawing/2014/main" xmlns="" id="{256F4A0E-8701-F140-8FD3-557C42665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27" name="Picture 426" descr="page4image5805232">
          <a:extLst>
            <a:ext uri="{FF2B5EF4-FFF2-40B4-BE49-F238E27FC236}">
              <a16:creationId xmlns:a16="http://schemas.microsoft.com/office/drawing/2014/main" xmlns="" id="{1363A012-C4B9-C14B-B5C3-33CAE9A709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28" name="Picture 427" descr="page4image5804400">
          <a:extLst>
            <a:ext uri="{FF2B5EF4-FFF2-40B4-BE49-F238E27FC236}">
              <a16:creationId xmlns:a16="http://schemas.microsoft.com/office/drawing/2014/main" xmlns="" id="{DDC15833-0E78-E442-ADD4-36AC98953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29" name="Picture 428" descr="page4image5803776">
          <a:extLst>
            <a:ext uri="{FF2B5EF4-FFF2-40B4-BE49-F238E27FC236}">
              <a16:creationId xmlns:a16="http://schemas.microsoft.com/office/drawing/2014/main" xmlns="" id="{9B161864-59F8-7042-B6A9-976853CBD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30" name="Picture 429" descr="page4image5803360">
          <a:extLst>
            <a:ext uri="{FF2B5EF4-FFF2-40B4-BE49-F238E27FC236}">
              <a16:creationId xmlns:a16="http://schemas.microsoft.com/office/drawing/2014/main" xmlns="" id="{B23D0BD7-7F66-164A-B987-671B30906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31" name="Picture 430" descr="page4image5801072">
          <a:extLst>
            <a:ext uri="{FF2B5EF4-FFF2-40B4-BE49-F238E27FC236}">
              <a16:creationId xmlns:a16="http://schemas.microsoft.com/office/drawing/2014/main" xmlns="" id="{E6F8420B-DFC1-D94E-8787-61B4C592C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32" name="Picture 431" descr="page4image5800240">
          <a:extLst>
            <a:ext uri="{FF2B5EF4-FFF2-40B4-BE49-F238E27FC236}">
              <a16:creationId xmlns:a16="http://schemas.microsoft.com/office/drawing/2014/main" xmlns="" id="{91C9202C-A4ED-4C4C-97C3-DE4DBB999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33" name="Picture 432" descr="page4image5799616">
          <a:extLst>
            <a:ext uri="{FF2B5EF4-FFF2-40B4-BE49-F238E27FC236}">
              <a16:creationId xmlns:a16="http://schemas.microsoft.com/office/drawing/2014/main" xmlns="" id="{538E1588-83D6-864F-95D8-24B197D386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34" name="Picture 433" descr="page4image5799200">
          <a:extLst>
            <a:ext uri="{FF2B5EF4-FFF2-40B4-BE49-F238E27FC236}">
              <a16:creationId xmlns:a16="http://schemas.microsoft.com/office/drawing/2014/main" xmlns="" id="{3003FC87-6842-2445-A6A9-C83840991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35" name="Picture 434" descr="page4image5796912">
          <a:extLst>
            <a:ext uri="{FF2B5EF4-FFF2-40B4-BE49-F238E27FC236}">
              <a16:creationId xmlns:a16="http://schemas.microsoft.com/office/drawing/2014/main" xmlns="" id="{F91F1F0C-0447-FC42-B724-D08138B63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36" name="Picture 435" descr="page4image5796080">
          <a:extLst>
            <a:ext uri="{FF2B5EF4-FFF2-40B4-BE49-F238E27FC236}">
              <a16:creationId xmlns:a16="http://schemas.microsoft.com/office/drawing/2014/main" xmlns="" id="{6EE9C8FB-87E6-694B-B489-23FFCF310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37" name="Picture 436" descr="page4image5795456">
          <a:extLst>
            <a:ext uri="{FF2B5EF4-FFF2-40B4-BE49-F238E27FC236}">
              <a16:creationId xmlns:a16="http://schemas.microsoft.com/office/drawing/2014/main" xmlns="" id="{2E207ADF-DC19-3B46-9AF5-A450A5156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38" name="Picture 437" descr="page4image5795040">
          <a:extLst>
            <a:ext uri="{FF2B5EF4-FFF2-40B4-BE49-F238E27FC236}">
              <a16:creationId xmlns:a16="http://schemas.microsoft.com/office/drawing/2014/main" xmlns="" id="{3564B482-25DA-B14A-B3E3-E799B16DC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39" name="Picture 438" descr="page4image5792752">
          <a:extLst>
            <a:ext uri="{FF2B5EF4-FFF2-40B4-BE49-F238E27FC236}">
              <a16:creationId xmlns:a16="http://schemas.microsoft.com/office/drawing/2014/main" xmlns="" id="{E9F3E5A6-F7E0-9A4E-B1CB-EEEA49B9F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40" name="Picture 439" descr="page4image5791920">
          <a:extLst>
            <a:ext uri="{FF2B5EF4-FFF2-40B4-BE49-F238E27FC236}">
              <a16:creationId xmlns:a16="http://schemas.microsoft.com/office/drawing/2014/main" xmlns="" id="{714F730C-9AA7-9041-A020-15F3FEA31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41" name="Picture 440" descr="page4image5791296">
          <a:extLst>
            <a:ext uri="{FF2B5EF4-FFF2-40B4-BE49-F238E27FC236}">
              <a16:creationId xmlns:a16="http://schemas.microsoft.com/office/drawing/2014/main" xmlns="" id="{68C2B133-2E35-4C4C-AB0F-F32C7633C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42" name="Picture 441" descr="page4image5790880">
          <a:extLst>
            <a:ext uri="{FF2B5EF4-FFF2-40B4-BE49-F238E27FC236}">
              <a16:creationId xmlns:a16="http://schemas.microsoft.com/office/drawing/2014/main" xmlns="" id="{D57C7EF6-5C9F-5F4A-B25C-12DCC4C6E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43" name="Picture 442" descr="page4image1660432">
          <a:extLst>
            <a:ext uri="{FF2B5EF4-FFF2-40B4-BE49-F238E27FC236}">
              <a16:creationId xmlns:a16="http://schemas.microsoft.com/office/drawing/2014/main" xmlns="" id="{F8EC824D-FAF1-5B4A-A6B9-004C92131D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44" name="Picture 443" descr="page4image3791072">
          <a:extLst>
            <a:ext uri="{FF2B5EF4-FFF2-40B4-BE49-F238E27FC236}">
              <a16:creationId xmlns:a16="http://schemas.microsoft.com/office/drawing/2014/main" xmlns="" id="{E68CC29E-BBC1-074D-9388-DA04E8FE6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45" name="Picture 444" descr="page4image3670016">
          <a:extLst>
            <a:ext uri="{FF2B5EF4-FFF2-40B4-BE49-F238E27FC236}">
              <a16:creationId xmlns:a16="http://schemas.microsoft.com/office/drawing/2014/main" xmlns="" id="{9D7D0149-A357-1D43-B871-4D7AC7002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46" name="Picture 445" descr="page4image1702448">
          <a:extLst>
            <a:ext uri="{FF2B5EF4-FFF2-40B4-BE49-F238E27FC236}">
              <a16:creationId xmlns:a16="http://schemas.microsoft.com/office/drawing/2014/main" xmlns="" id="{66B09B33-27F6-874E-ACD3-D7BB6D391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47" name="Picture 446" descr="page4image3774848">
          <a:extLst>
            <a:ext uri="{FF2B5EF4-FFF2-40B4-BE49-F238E27FC236}">
              <a16:creationId xmlns:a16="http://schemas.microsoft.com/office/drawing/2014/main" xmlns="" id="{1CED4793-0E0E-B242-B321-C8C885785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48" name="Picture 447" descr="page4image3799392">
          <a:extLst>
            <a:ext uri="{FF2B5EF4-FFF2-40B4-BE49-F238E27FC236}">
              <a16:creationId xmlns:a16="http://schemas.microsoft.com/office/drawing/2014/main" xmlns="" id="{86BE5892-E6F5-644A-8B2E-33440EC91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49" name="Picture 448" descr="page4image3796272">
          <a:extLst>
            <a:ext uri="{FF2B5EF4-FFF2-40B4-BE49-F238E27FC236}">
              <a16:creationId xmlns:a16="http://schemas.microsoft.com/office/drawing/2014/main" xmlns="" id="{E211F6A1-0A79-F841-AFD6-03E98C5A9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50" name="Picture 449" descr="page4image3797520">
          <a:extLst>
            <a:ext uri="{FF2B5EF4-FFF2-40B4-BE49-F238E27FC236}">
              <a16:creationId xmlns:a16="http://schemas.microsoft.com/office/drawing/2014/main" xmlns="" id="{81B209B9-4069-9B49-8220-CB019992B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51" name="Picture 450" descr="page4image3800848">
          <a:extLst>
            <a:ext uri="{FF2B5EF4-FFF2-40B4-BE49-F238E27FC236}">
              <a16:creationId xmlns:a16="http://schemas.microsoft.com/office/drawing/2014/main" xmlns="" id="{BEDB251C-B93B-B243-999E-F30E182BC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52" name="Picture 451" descr="page4image3735744">
          <a:extLst>
            <a:ext uri="{FF2B5EF4-FFF2-40B4-BE49-F238E27FC236}">
              <a16:creationId xmlns:a16="http://schemas.microsoft.com/office/drawing/2014/main" xmlns="" id="{0A7E0339-228E-AC49-9CA8-855524BC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53" name="Picture 452" descr="page4image3710784">
          <a:extLst>
            <a:ext uri="{FF2B5EF4-FFF2-40B4-BE49-F238E27FC236}">
              <a16:creationId xmlns:a16="http://schemas.microsoft.com/office/drawing/2014/main" xmlns="" id="{46457662-4CC6-A343-9AB6-FE9080775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54" name="Picture 453" descr="page4image5767376">
          <a:extLst>
            <a:ext uri="{FF2B5EF4-FFF2-40B4-BE49-F238E27FC236}">
              <a16:creationId xmlns:a16="http://schemas.microsoft.com/office/drawing/2014/main" xmlns="" id="{4CCAD9A7-DDD5-F345-88B6-E814EB387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55" name="Picture 454" descr="page4image5769456">
          <a:extLst>
            <a:ext uri="{FF2B5EF4-FFF2-40B4-BE49-F238E27FC236}">
              <a16:creationId xmlns:a16="http://schemas.microsoft.com/office/drawing/2014/main" xmlns="" id="{026AAEA1-8EB0-9743-8701-44F2B5C95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56" name="Picture 455" descr="page4image5770288">
          <a:extLst>
            <a:ext uri="{FF2B5EF4-FFF2-40B4-BE49-F238E27FC236}">
              <a16:creationId xmlns:a16="http://schemas.microsoft.com/office/drawing/2014/main" xmlns="" id="{61235F16-E79A-0F46-B2C7-A73958D33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57" name="Picture 456" descr="page4image5770912">
          <a:extLst>
            <a:ext uri="{FF2B5EF4-FFF2-40B4-BE49-F238E27FC236}">
              <a16:creationId xmlns:a16="http://schemas.microsoft.com/office/drawing/2014/main" xmlns="" id="{56B3369B-7A74-B74E-B0C7-1FB4D032B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58" name="Picture 457" descr="page4image5771328">
          <a:extLst>
            <a:ext uri="{FF2B5EF4-FFF2-40B4-BE49-F238E27FC236}">
              <a16:creationId xmlns:a16="http://schemas.microsoft.com/office/drawing/2014/main" xmlns="" id="{ABF7FD08-D5E8-B545-B304-6BE6B8638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59" name="Picture 458" descr="page4image5773200">
          <a:extLst>
            <a:ext uri="{FF2B5EF4-FFF2-40B4-BE49-F238E27FC236}">
              <a16:creationId xmlns:a16="http://schemas.microsoft.com/office/drawing/2014/main" xmlns="" id="{43B2B50F-01A2-754A-8D56-E5799B204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60" name="Picture 459" descr="page4image9982688">
          <a:extLst>
            <a:ext uri="{FF2B5EF4-FFF2-40B4-BE49-F238E27FC236}">
              <a16:creationId xmlns:a16="http://schemas.microsoft.com/office/drawing/2014/main" xmlns="" id="{8400A4B9-85F5-C84F-9E0E-B93B26B82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61" name="Picture 460" descr="page4image9982064">
          <a:extLst>
            <a:ext uri="{FF2B5EF4-FFF2-40B4-BE49-F238E27FC236}">
              <a16:creationId xmlns:a16="http://schemas.microsoft.com/office/drawing/2014/main" xmlns="" id="{4D4EEA1B-6E48-A244-9C11-FCF7DBE43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62" name="Picture 461" descr="page4image9981648">
          <a:extLst>
            <a:ext uri="{FF2B5EF4-FFF2-40B4-BE49-F238E27FC236}">
              <a16:creationId xmlns:a16="http://schemas.microsoft.com/office/drawing/2014/main" xmlns="" id="{3A34DED0-3279-4A44-BB2A-CEAA0DB31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63" name="Picture 462" descr="page4image9978528">
          <a:extLst>
            <a:ext uri="{FF2B5EF4-FFF2-40B4-BE49-F238E27FC236}">
              <a16:creationId xmlns:a16="http://schemas.microsoft.com/office/drawing/2014/main" xmlns="" id="{F8FA3145-FBB4-0145-B827-F93B2D609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64" name="Picture 463" descr="page4image9977488">
          <a:extLst>
            <a:ext uri="{FF2B5EF4-FFF2-40B4-BE49-F238E27FC236}">
              <a16:creationId xmlns:a16="http://schemas.microsoft.com/office/drawing/2014/main" xmlns="" id="{102B714A-D989-F744-A683-B9F4E7CCC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65" name="Picture 464" descr="page4image9977072">
          <a:extLst>
            <a:ext uri="{FF2B5EF4-FFF2-40B4-BE49-F238E27FC236}">
              <a16:creationId xmlns:a16="http://schemas.microsoft.com/office/drawing/2014/main" xmlns="" id="{2B4872CB-0609-6848-A445-22EDC8FD8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66" name="Picture 465" descr="page4image9976448">
          <a:extLst>
            <a:ext uri="{FF2B5EF4-FFF2-40B4-BE49-F238E27FC236}">
              <a16:creationId xmlns:a16="http://schemas.microsoft.com/office/drawing/2014/main" xmlns="" id="{0A66BDE9-8230-B049-93A2-92DBF8E35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67" name="Picture 466" descr="page4image9975824">
          <a:extLst>
            <a:ext uri="{FF2B5EF4-FFF2-40B4-BE49-F238E27FC236}">
              <a16:creationId xmlns:a16="http://schemas.microsoft.com/office/drawing/2014/main" xmlns="" id="{C392C27F-273F-984B-8421-AAF66F73A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68" name="Picture 467" descr="page4image9975408">
          <a:extLst>
            <a:ext uri="{FF2B5EF4-FFF2-40B4-BE49-F238E27FC236}">
              <a16:creationId xmlns:a16="http://schemas.microsoft.com/office/drawing/2014/main" xmlns="" id="{2FA8D9F9-E198-D143-9CBC-A6594E743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69" name="Picture 468" descr="page4image9974784">
          <a:extLst>
            <a:ext uri="{FF2B5EF4-FFF2-40B4-BE49-F238E27FC236}">
              <a16:creationId xmlns:a16="http://schemas.microsoft.com/office/drawing/2014/main" xmlns="" id="{E37A4CA7-B3A8-2243-B0E7-17AEA2BB7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70" name="Picture 469" descr="page4image9974368">
          <a:extLst>
            <a:ext uri="{FF2B5EF4-FFF2-40B4-BE49-F238E27FC236}">
              <a16:creationId xmlns:a16="http://schemas.microsoft.com/office/drawing/2014/main" xmlns="" id="{15425CF8-A9E1-5948-962F-0B0C7EFBB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71" name="Picture 470" descr="page4image9971040">
          <a:extLst>
            <a:ext uri="{FF2B5EF4-FFF2-40B4-BE49-F238E27FC236}">
              <a16:creationId xmlns:a16="http://schemas.microsoft.com/office/drawing/2014/main" xmlns="" id="{FE1B70F9-D233-F141-8A21-F3E71CFFF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72" name="Picture 471" descr="page4image9970208">
          <a:extLst>
            <a:ext uri="{FF2B5EF4-FFF2-40B4-BE49-F238E27FC236}">
              <a16:creationId xmlns:a16="http://schemas.microsoft.com/office/drawing/2014/main" xmlns="" id="{5D1AF6EB-C110-1447-81F0-C5E56A21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73" name="Picture 472" descr="page4image9969584">
          <a:extLst>
            <a:ext uri="{FF2B5EF4-FFF2-40B4-BE49-F238E27FC236}">
              <a16:creationId xmlns:a16="http://schemas.microsoft.com/office/drawing/2014/main" xmlns="" id="{B60A8B46-01F2-D348-BDCD-D79F80535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74" name="Picture 473" descr="page4image9969168">
          <a:extLst>
            <a:ext uri="{FF2B5EF4-FFF2-40B4-BE49-F238E27FC236}">
              <a16:creationId xmlns:a16="http://schemas.microsoft.com/office/drawing/2014/main" xmlns="" id="{1A04688F-EA98-054A-8CD8-2F24526FB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75" name="Picture 474" descr="page4image9966880">
          <a:extLst>
            <a:ext uri="{FF2B5EF4-FFF2-40B4-BE49-F238E27FC236}">
              <a16:creationId xmlns:a16="http://schemas.microsoft.com/office/drawing/2014/main" xmlns="" id="{30E80378-552B-A44F-AF2E-CB71CFE0E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476" name="Picture 475" descr="page4image9966048">
          <a:extLst>
            <a:ext uri="{FF2B5EF4-FFF2-40B4-BE49-F238E27FC236}">
              <a16:creationId xmlns:a16="http://schemas.microsoft.com/office/drawing/2014/main" xmlns="" id="{5F9E5614-4B77-9D4B-9C45-677130EB4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59</xdr:row>
      <xdr:rowOff>0</xdr:rowOff>
    </xdr:from>
    <xdr:ext cx="12700" cy="12700"/>
    <xdr:pic>
      <xdr:nvPicPr>
        <xdr:cNvPr id="477" name="Picture 476" descr="page4image9965424">
          <a:extLst>
            <a:ext uri="{FF2B5EF4-FFF2-40B4-BE49-F238E27FC236}">
              <a16:creationId xmlns:a16="http://schemas.microsoft.com/office/drawing/2014/main" xmlns="" id="{E0F6F63B-4CAB-4942-AFFB-CAB0A60AC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31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59</xdr:row>
      <xdr:rowOff>0</xdr:rowOff>
    </xdr:from>
    <xdr:ext cx="12700" cy="12700"/>
    <xdr:pic>
      <xdr:nvPicPr>
        <xdr:cNvPr id="478" name="Picture 477" descr="page4image9965008">
          <a:extLst>
            <a:ext uri="{FF2B5EF4-FFF2-40B4-BE49-F238E27FC236}">
              <a16:creationId xmlns:a16="http://schemas.microsoft.com/office/drawing/2014/main" xmlns="" id="{C8AFE4AD-6996-B346-B66F-589E800BE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85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59</xdr:row>
      <xdr:rowOff>0</xdr:rowOff>
    </xdr:from>
    <xdr:ext cx="12700" cy="12700"/>
    <xdr:pic>
      <xdr:nvPicPr>
        <xdr:cNvPr id="479" name="Picture 478" descr="page4image9963136">
          <a:extLst>
            <a:ext uri="{FF2B5EF4-FFF2-40B4-BE49-F238E27FC236}">
              <a16:creationId xmlns:a16="http://schemas.microsoft.com/office/drawing/2014/main" xmlns="" id="{1D561491-0682-4C4C-9EF7-E188ACC5A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27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0</xdr:colOff>
      <xdr:row>59</xdr:row>
      <xdr:rowOff>0</xdr:rowOff>
    </xdr:from>
    <xdr:ext cx="12700" cy="12700"/>
    <xdr:pic>
      <xdr:nvPicPr>
        <xdr:cNvPr id="480" name="Picture 479" descr="page4image9962512">
          <a:extLst>
            <a:ext uri="{FF2B5EF4-FFF2-40B4-BE49-F238E27FC236}">
              <a16:creationId xmlns:a16="http://schemas.microsoft.com/office/drawing/2014/main" xmlns="" id="{A9A94808-7933-A542-81CF-AD11AE6451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59</xdr:row>
      <xdr:rowOff>0</xdr:rowOff>
    </xdr:from>
    <xdr:ext cx="12700" cy="12700"/>
    <xdr:pic>
      <xdr:nvPicPr>
        <xdr:cNvPr id="481" name="Picture 480" descr="page4image9962096">
          <a:extLst>
            <a:ext uri="{FF2B5EF4-FFF2-40B4-BE49-F238E27FC236}">
              <a16:creationId xmlns:a16="http://schemas.microsoft.com/office/drawing/2014/main" xmlns="" id="{EC5273A7-C093-004E-ACF6-5C108F8B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0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59</xdr:row>
      <xdr:rowOff>0</xdr:rowOff>
    </xdr:from>
    <xdr:ext cx="12700" cy="12700"/>
    <xdr:pic>
      <xdr:nvPicPr>
        <xdr:cNvPr id="482" name="Picture 481" descr="page4image7994944">
          <a:extLst>
            <a:ext uri="{FF2B5EF4-FFF2-40B4-BE49-F238E27FC236}">
              <a16:creationId xmlns:a16="http://schemas.microsoft.com/office/drawing/2014/main" xmlns="" id="{A6C72EB4-8793-994E-8D21-915D21B95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27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3" name="Picture 482" descr="page4image9984976">
          <a:extLst>
            <a:ext uri="{FF2B5EF4-FFF2-40B4-BE49-F238E27FC236}">
              <a16:creationId xmlns:a16="http://schemas.microsoft.com/office/drawing/2014/main" xmlns="" id="{1008B9A4-3DFA-9548-981D-ECF494AF9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4" name="Picture 483" descr="page4image3689776">
          <a:extLst>
            <a:ext uri="{FF2B5EF4-FFF2-40B4-BE49-F238E27FC236}">
              <a16:creationId xmlns:a16="http://schemas.microsoft.com/office/drawing/2014/main" xmlns="" id="{EDE7D0D7-9128-8247-8671-ECF0F7C3E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5" name="Picture 484" descr="page4image5829152">
          <a:extLst>
            <a:ext uri="{FF2B5EF4-FFF2-40B4-BE49-F238E27FC236}">
              <a16:creationId xmlns:a16="http://schemas.microsoft.com/office/drawing/2014/main" xmlns="" id="{7EFDF1ED-E609-4649-9335-4B76E066F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6" name="Picture 485" descr="page4image5824992">
          <a:extLst>
            <a:ext uri="{FF2B5EF4-FFF2-40B4-BE49-F238E27FC236}">
              <a16:creationId xmlns:a16="http://schemas.microsoft.com/office/drawing/2014/main" xmlns="" id="{E0FC26A7-C918-CE45-9A33-3FB848613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7" name="Picture 486" descr="page4image5820832">
          <a:extLst>
            <a:ext uri="{FF2B5EF4-FFF2-40B4-BE49-F238E27FC236}">
              <a16:creationId xmlns:a16="http://schemas.microsoft.com/office/drawing/2014/main" xmlns="" id="{9AEE3A6D-05FE-B149-905E-5DDC2792D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8" name="Picture 487" descr="page4image5815216">
          <a:extLst>
            <a:ext uri="{FF2B5EF4-FFF2-40B4-BE49-F238E27FC236}">
              <a16:creationId xmlns:a16="http://schemas.microsoft.com/office/drawing/2014/main" xmlns="" id="{6DD6B491-988D-4149-9E96-F387E9A08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89" name="Picture 488" descr="page4image5814592">
          <a:extLst>
            <a:ext uri="{FF2B5EF4-FFF2-40B4-BE49-F238E27FC236}">
              <a16:creationId xmlns:a16="http://schemas.microsoft.com/office/drawing/2014/main" xmlns="" id="{78EE5626-5D64-CD4B-81FF-E7922D087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0" name="Picture 489" descr="page4image5808560">
          <a:extLst>
            <a:ext uri="{FF2B5EF4-FFF2-40B4-BE49-F238E27FC236}">
              <a16:creationId xmlns:a16="http://schemas.microsoft.com/office/drawing/2014/main" xmlns="" id="{C8FFC9DA-99B3-5346-B5C5-6A4396673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1" name="Picture 490" descr="page4image5804400">
          <a:extLst>
            <a:ext uri="{FF2B5EF4-FFF2-40B4-BE49-F238E27FC236}">
              <a16:creationId xmlns:a16="http://schemas.microsoft.com/office/drawing/2014/main" xmlns="" id="{982EC297-5590-224A-A4EF-7A5BBCD46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2" name="Picture 491" descr="page4image5800240">
          <a:extLst>
            <a:ext uri="{FF2B5EF4-FFF2-40B4-BE49-F238E27FC236}">
              <a16:creationId xmlns:a16="http://schemas.microsoft.com/office/drawing/2014/main" xmlns="" id="{E11343E5-827A-8249-8096-D17CC5757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3" name="Picture 492" descr="page4image5796080">
          <a:extLst>
            <a:ext uri="{FF2B5EF4-FFF2-40B4-BE49-F238E27FC236}">
              <a16:creationId xmlns:a16="http://schemas.microsoft.com/office/drawing/2014/main" xmlns="" id="{C00EA9D7-2E14-8F4C-BB8C-34300033E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4" name="Picture 493" descr="page4image5791920">
          <a:extLst>
            <a:ext uri="{FF2B5EF4-FFF2-40B4-BE49-F238E27FC236}">
              <a16:creationId xmlns:a16="http://schemas.microsoft.com/office/drawing/2014/main" xmlns="" id="{F5A66998-0D81-254B-BDE6-09F20B87E6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5" name="Picture 494" descr="page4image3791072">
          <a:extLst>
            <a:ext uri="{FF2B5EF4-FFF2-40B4-BE49-F238E27FC236}">
              <a16:creationId xmlns:a16="http://schemas.microsoft.com/office/drawing/2014/main" xmlns="" id="{CDA398BC-49E7-894E-91C2-B8B2E9057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6" name="Picture 495" descr="page4image3799392">
          <a:extLst>
            <a:ext uri="{FF2B5EF4-FFF2-40B4-BE49-F238E27FC236}">
              <a16:creationId xmlns:a16="http://schemas.microsoft.com/office/drawing/2014/main" xmlns="" id="{FE4C5F95-AEA6-AE49-93B4-E64A0BC10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7" name="Picture 496" descr="page4image3735744">
          <a:extLst>
            <a:ext uri="{FF2B5EF4-FFF2-40B4-BE49-F238E27FC236}">
              <a16:creationId xmlns:a16="http://schemas.microsoft.com/office/drawing/2014/main" xmlns="" id="{1ED15B5A-7184-C747-84E3-1094695D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8" name="Picture 497" descr="page4image5770288">
          <a:extLst>
            <a:ext uri="{FF2B5EF4-FFF2-40B4-BE49-F238E27FC236}">
              <a16:creationId xmlns:a16="http://schemas.microsoft.com/office/drawing/2014/main" xmlns="" id="{F8DB9669-062D-5146-A3AF-B0231AE02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499" name="Picture 498" descr="page4image9982688">
          <a:extLst>
            <a:ext uri="{FF2B5EF4-FFF2-40B4-BE49-F238E27FC236}">
              <a16:creationId xmlns:a16="http://schemas.microsoft.com/office/drawing/2014/main" xmlns="" id="{85112939-1862-BC40-AC0A-B3F9862F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500" name="Picture 499" descr="page4image9977072">
          <a:extLst>
            <a:ext uri="{FF2B5EF4-FFF2-40B4-BE49-F238E27FC236}">
              <a16:creationId xmlns:a16="http://schemas.microsoft.com/office/drawing/2014/main" xmlns="" id="{4D42502E-8635-2844-941C-F68FB964E3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501" name="Picture 500" descr="page4image9976448">
          <a:extLst>
            <a:ext uri="{FF2B5EF4-FFF2-40B4-BE49-F238E27FC236}">
              <a16:creationId xmlns:a16="http://schemas.microsoft.com/office/drawing/2014/main" xmlns="" id="{A7741227-0B08-4A45-8F2E-81C935F84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502" name="Picture 501" descr="page4image9970208">
          <a:extLst>
            <a:ext uri="{FF2B5EF4-FFF2-40B4-BE49-F238E27FC236}">
              <a16:creationId xmlns:a16="http://schemas.microsoft.com/office/drawing/2014/main" xmlns="" id="{DB2404F6-EB42-834E-B7EA-ED47E9106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59</xdr:row>
      <xdr:rowOff>0</xdr:rowOff>
    </xdr:from>
    <xdr:ext cx="12700" cy="12700"/>
    <xdr:pic>
      <xdr:nvPicPr>
        <xdr:cNvPr id="503" name="Picture 502" descr="page4image9966048">
          <a:extLst>
            <a:ext uri="{FF2B5EF4-FFF2-40B4-BE49-F238E27FC236}">
              <a16:creationId xmlns:a16="http://schemas.microsoft.com/office/drawing/2014/main" xmlns="" id="{26ED353E-C3F5-4344-92F0-BC5AFA5E4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883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4" name="Picture 503" descr="page4image9984976">
          <a:extLst>
            <a:ext uri="{FF2B5EF4-FFF2-40B4-BE49-F238E27FC236}">
              <a16:creationId xmlns:a16="http://schemas.microsoft.com/office/drawing/2014/main" xmlns="" id="{FE7A59A7-2908-4640-9DAC-37E5E7ACA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5" name="Picture 504" descr="page4image3689776">
          <a:extLst>
            <a:ext uri="{FF2B5EF4-FFF2-40B4-BE49-F238E27FC236}">
              <a16:creationId xmlns:a16="http://schemas.microsoft.com/office/drawing/2014/main" xmlns="" id="{4250A7AB-3148-274B-9A6A-0824D0F1F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6" name="Picture 505" descr="page4image5829152">
          <a:extLst>
            <a:ext uri="{FF2B5EF4-FFF2-40B4-BE49-F238E27FC236}">
              <a16:creationId xmlns:a16="http://schemas.microsoft.com/office/drawing/2014/main" xmlns="" id="{E9998480-8FDC-D641-AB86-7B3C13703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7" name="Picture 506" descr="page4image5824992">
          <a:extLst>
            <a:ext uri="{FF2B5EF4-FFF2-40B4-BE49-F238E27FC236}">
              <a16:creationId xmlns:a16="http://schemas.microsoft.com/office/drawing/2014/main" xmlns="" id="{8E8EEA61-CA04-474F-B156-171A95DDC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8" name="Picture 507" descr="page4image5820832">
          <a:extLst>
            <a:ext uri="{FF2B5EF4-FFF2-40B4-BE49-F238E27FC236}">
              <a16:creationId xmlns:a16="http://schemas.microsoft.com/office/drawing/2014/main" xmlns="" id="{CB136BE6-2A59-F442-8B3A-614CD64D8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09" name="Picture 508" descr="page4image5815216">
          <a:extLst>
            <a:ext uri="{FF2B5EF4-FFF2-40B4-BE49-F238E27FC236}">
              <a16:creationId xmlns:a16="http://schemas.microsoft.com/office/drawing/2014/main" xmlns="" id="{1B66CBC8-811D-FA46-8AD9-FE9CBC014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0" name="Picture 509" descr="page4image5814592">
          <a:extLst>
            <a:ext uri="{FF2B5EF4-FFF2-40B4-BE49-F238E27FC236}">
              <a16:creationId xmlns:a16="http://schemas.microsoft.com/office/drawing/2014/main" xmlns="" id="{A3D6D7EC-471D-3448-A21A-86E118E40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1" name="Picture 510" descr="page4image5808560">
          <a:extLst>
            <a:ext uri="{FF2B5EF4-FFF2-40B4-BE49-F238E27FC236}">
              <a16:creationId xmlns:a16="http://schemas.microsoft.com/office/drawing/2014/main" xmlns="" id="{B102A81C-4E7C-5249-B1CB-0DBC52B13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2" name="Picture 511" descr="page4image5804400">
          <a:extLst>
            <a:ext uri="{FF2B5EF4-FFF2-40B4-BE49-F238E27FC236}">
              <a16:creationId xmlns:a16="http://schemas.microsoft.com/office/drawing/2014/main" xmlns="" id="{DB2D7B0C-FB80-DF46-8178-7E2641A59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3" name="Picture 512" descr="page4image5800240">
          <a:extLst>
            <a:ext uri="{FF2B5EF4-FFF2-40B4-BE49-F238E27FC236}">
              <a16:creationId xmlns:a16="http://schemas.microsoft.com/office/drawing/2014/main" xmlns="" id="{E27B33D3-C706-3D46-926B-C6A7AB829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4" name="Picture 513" descr="page4image5796080">
          <a:extLst>
            <a:ext uri="{FF2B5EF4-FFF2-40B4-BE49-F238E27FC236}">
              <a16:creationId xmlns:a16="http://schemas.microsoft.com/office/drawing/2014/main" xmlns="" id="{186F129B-C074-304D-8563-6693C04CB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5" name="Picture 514" descr="page4image5791920">
          <a:extLst>
            <a:ext uri="{FF2B5EF4-FFF2-40B4-BE49-F238E27FC236}">
              <a16:creationId xmlns:a16="http://schemas.microsoft.com/office/drawing/2014/main" xmlns="" id="{04CB5A67-D8A7-114D-8F60-89EB72D63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6" name="Picture 515" descr="page4image3791072">
          <a:extLst>
            <a:ext uri="{FF2B5EF4-FFF2-40B4-BE49-F238E27FC236}">
              <a16:creationId xmlns:a16="http://schemas.microsoft.com/office/drawing/2014/main" xmlns="" id="{453BE24B-26D5-4E41-92EE-D9832CE934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7" name="Picture 516" descr="page4image3799392">
          <a:extLst>
            <a:ext uri="{FF2B5EF4-FFF2-40B4-BE49-F238E27FC236}">
              <a16:creationId xmlns:a16="http://schemas.microsoft.com/office/drawing/2014/main" xmlns="" id="{3A6A1DC3-AAB7-454F-AF47-11B6D0FDD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8" name="Picture 517" descr="page4image3735744">
          <a:extLst>
            <a:ext uri="{FF2B5EF4-FFF2-40B4-BE49-F238E27FC236}">
              <a16:creationId xmlns:a16="http://schemas.microsoft.com/office/drawing/2014/main" xmlns="" id="{52BD4738-D834-CE4A-961B-15CE65F1D3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19" name="Picture 518" descr="page4image5770288">
          <a:extLst>
            <a:ext uri="{FF2B5EF4-FFF2-40B4-BE49-F238E27FC236}">
              <a16:creationId xmlns:a16="http://schemas.microsoft.com/office/drawing/2014/main" xmlns="" id="{22FB5758-80E4-6C46-9E4D-8220D5C94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20" name="Picture 519" descr="page4image9982688">
          <a:extLst>
            <a:ext uri="{FF2B5EF4-FFF2-40B4-BE49-F238E27FC236}">
              <a16:creationId xmlns:a16="http://schemas.microsoft.com/office/drawing/2014/main" xmlns="" id="{A9D7B288-E613-1143-BB3E-75407F050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21" name="Picture 520" descr="page4image9977072">
          <a:extLst>
            <a:ext uri="{FF2B5EF4-FFF2-40B4-BE49-F238E27FC236}">
              <a16:creationId xmlns:a16="http://schemas.microsoft.com/office/drawing/2014/main" xmlns="" id="{835EDDC7-7785-B145-B01D-D57913651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22" name="Picture 521" descr="page4image9976448">
          <a:extLst>
            <a:ext uri="{FF2B5EF4-FFF2-40B4-BE49-F238E27FC236}">
              <a16:creationId xmlns:a16="http://schemas.microsoft.com/office/drawing/2014/main" xmlns="" id="{3865D9E1-4D72-2746-B82E-47A1D9AE4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23" name="Picture 522" descr="page4image9970208">
          <a:extLst>
            <a:ext uri="{FF2B5EF4-FFF2-40B4-BE49-F238E27FC236}">
              <a16:creationId xmlns:a16="http://schemas.microsoft.com/office/drawing/2014/main" xmlns="" id="{04CD19F9-2582-C444-BEC6-3A34018B8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59</xdr:row>
      <xdr:rowOff>0</xdr:rowOff>
    </xdr:from>
    <xdr:ext cx="12700" cy="12700"/>
    <xdr:pic>
      <xdr:nvPicPr>
        <xdr:cNvPr id="524" name="Picture 523" descr="page4image9966048">
          <a:extLst>
            <a:ext uri="{FF2B5EF4-FFF2-40B4-BE49-F238E27FC236}">
              <a16:creationId xmlns:a16="http://schemas.microsoft.com/office/drawing/2014/main" xmlns="" id="{305A8020-A62E-9445-88DA-2023B7E0F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7933" y="8119533"/>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25" name="Picture 524" descr="page4image9985808">
          <a:extLst>
            <a:ext uri="{FF2B5EF4-FFF2-40B4-BE49-F238E27FC236}">
              <a16:creationId xmlns:a16="http://schemas.microsoft.com/office/drawing/2014/main" xmlns="" id="{027ABDBC-8ED1-1E45-B0E8-C8D69359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26" name="Picture 525" descr="page4image9984976">
          <a:extLst>
            <a:ext uri="{FF2B5EF4-FFF2-40B4-BE49-F238E27FC236}">
              <a16:creationId xmlns:a16="http://schemas.microsoft.com/office/drawing/2014/main" xmlns="" id="{DC2220BB-1D3F-BC45-9B3B-9697E5DAD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27" name="Picture 526" descr="page4image9984352">
          <a:extLst>
            <a:ext uri="{FF2B5EF4-FFF2-40B4-BE49-F238E27FC236}">
              <a16:creationId xmlns:a16="http://schemas.microsoft.com/office/drawing/2014/main" xmlns="" id="{1555D2C3-F6F8-A144-93A0-14B3692CC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28" name="Picture 527" descr="page4image9983936">
          <a:extLst>
            <a:ext uri="{FF2B5EF4-FFF2-40B4-BE49-F238E27FC236}">
              <a16:creationId xmlns:a16="http://schemas.microsoft.com/office/drawing/2014/main" xmlns="" id="{5FA9594E-B84E-8047-9911-FA629C85E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29" name="Picture 528" descr="page4image1694128">
          <a:extLst>
            <a:ext uri="{FF2B5EF4-FFF2-40B4-BE49-F238E27FC236}">
              <a16:creationId xmlns:a16="http://schemas.microsoft.com/office/drawing/2014/main" xmlns="" id="{A049633C-E0DA-2F4F-82E8-7C044B7AF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30" name="Picture 529" descr="page4image3689776">
          <a:extLst>
            <a:ext uri="{FF2B5EF4-FFF2-40B4-BE49-F238E27FC236}">
              <a16:creationId xmlns:a16="http://schemas.microsoft.com/office/drawing/2014/main" xmlns="" id="{165EEC72-D64C-7847-929F-65941B3F7D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31" name="Picture 530" descr="page4image3711616">
          <a:extLst>
            <a:ext uri="{FF2B5EF4-FFF2-40B4-BE49-F238E27FC236}">
              <a16:creationId xmlns:a16="http://schemas.microsoft.com/office/drawing/2014/main" xmlns="" id="{D3347A32-93C2-2B46-86A9-7AFFEA2DA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32" name="Picture 531" descr="page4image1637136">
          <a:extLst>
            <a:ext uri="{FF2B5EF4-FFF2-40B4-BE49-F238E27FC236}">
              <a16:creationId xmlns:a16="http://schemas.microsoft.com/office/drawing/2014/main" xmlns="" id="{A1D00067-BB3D-4D42-BDFA-ED029FC9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33" name="Picture 532" descr="page4image5829984">
          <a:extLst>
            <a:ext uri="{FF2B5EF4-FFF2-40B4-BE49-F238E27FC236}">
              <a16:creationId xmlns:a16="http://schemas.microsoft.com/office/drawing/2014/main" xmlns="" id="{AB30AA50-080B-9745-ADF6-C09682FD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34" name="Picture 533" descr="page4image5829152">
          <a:extLst>
            <a:ext uri="{FF2B5EF4-FFF2-40B4-BE49-F238E27FC236}">
              <a16:creationId xmlns:a16="http://schemas.microsoft.com/office/drawing/2014/main" xmlns="" id="{F0D0DCB5-6CEB-414C-BAAB-DB6132B71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35" name="Picture 534" descr="page4image5828528">
          <a:extLst>
            <a:ext uri="{FF2B5EF4-FFF2-40B4-BE49-F238E27FC236}">
              <a16:creationId xmlns:a16="http://schemas.microsoft.com/office/drawing/2014/main" xmlns="" id="{E59DC8E5-446F-444F-83FD-A04CCCFF9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36" name="Picture 535" descr="page4image5828112">
          <a:extLst>
            <a:ext uri="{FF2B5EF4-FFF2-40B4-BE49-F238E27FC236}">
              <a16:creationId xmlns:a16="http://schemas.microsoft.com/office/drawing/2014/main" xmlns="" id="{F9722A18-037C-2C43-822B-13C4EAC2A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37" name="Picture 536" descr="page4image5825824">
          <a:extLst>
            <a:ext uri="{FF2B5EF4-FFF2-40B4-BE49-F238E27FC236}">
              <a16:creationId xmlns:a16="http://schemas.microsoft.com/office/drawing/2014/main" xmlns="" id="{93041A65-1F72-DC46-BF91-56B0365390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38" name="Picture 537" descr="page4image5824992">
          <a:extLst>
            <a:ext uri="{FF2B5EF4-FFF2-40B4-BE49-F238E27FC236}">
              <a16:creationId xmlns:a16="http://schemas.microsoft.com/office/drawing/2014/main" xmlns="" id="{773DF7AF-22B2-4743-A4A8-B7400CED8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39" name="Picture 538" descr="page4image5824368">
          <a:extLst>
            <a:ext uri="{FF2B5EF4-FFF2-40B4-BE49-F238E27FC236}">
              <a16:creationId xmlns:a16="http://schemas.microsoft.com/office/drawing/2014/main" xmlns="" id="{A6DE8029-4CA2-9A40-81C2-F0A9FE239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40" name="Picture 539" descr="page4image5823952">
          <a:extLst>
            <a:ext uri="{FF2B5EF4-FFF2-40B4-BE49-F238E27FC236}">
              <a16:creationId xmlns:a16="http://schemas.microsoft.com/office/drawing/2014/main" xmlns="" id="{2C190A41-D65A-1F41-99A6-F85C2A98E6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41" name="Picture 540" descr="page4image5821664">
          <a:extLst>
            <a:ext uri="{FF2B5EF4-FFF2-40B4-BE49-F238E27FC236}">
              <a16:creationId xmlns:a16="http://schemas.microsoft.com/office/drawing/2014/main" xmlns="" id="{D9A1273B-E0FA-784D-8E6D-95BA4AF85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42" name="Picture 541" descr="page4image5820832">
          <a:extLst>
            <a:ext uri="{FF2B5EF4-FFF2-40B4-BE49-F238E27FC236}">
              <a16:creationId xmlns:a16="http://schemas.microsoft.com/office/drawing/2014/main" xmlns="" id="{17731020-BCCD-A04C-B12B-D260DFCE1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43" name="Picture 542" descr="page4image5820208">
          <a:extLst>
            <a:ext uri="{FF2B5EF4-FFF2-40B4-BE49-F238E27FC236}">
              <a16:creationId xmlns:a16="http://schemas.microsoft.com/office/drawing/2014/main" xmlns="" id="{813647EF-1C68-034E-8305-CA6D50BE9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44" name="Picture 543" descr="page4image5819792">
          <a:extLst>
            <a:ext uri="{FF2B5EF4-FFF2-40B4-BE49-F238E27FC236}">
              <a16:creationId xmlns:a16="http://schemas.microsoft.com/office/drawing/2014/main" xmlns="" id="{C907739E-8F0D-9245-9237-53FF1873A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45" name="Picture 544" descr="page4image5816672">
          <a:extLst>
            <a:ext uri="{FF2B5EF4-FFF2-40B4-BE49-F238E27FC236}">
              <a16:creationId xmlns:a16="http://schemas.microsoft.com/office/drawing/2014/main" xmlns="" id="{7F08A00F-4E7A-9F4C-BE23-F38BBC4D1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46" name="Picture 545" descr="page4image5815632">
          <a:extLst>
            <a:ext uri="{FF2B5EF4-FFF2-40B4-BE49-F238E27FC236}">
              <a16:creationId xmlns:a16="http://schemas.microsoft.com/office/drawing/2014/main" xmlns="" id="{F785A237-DAF9-5B41-95C9-C346EDAF6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47" name="Picture 546" descr="page4image5815216">
          <a:extLst>
            <a:ext uri="{FF2B5EF4-FFF2-40B4-BE49-F238E27FC236}">
              <a16:creationId xmlns:a16="http://schemas.microsoft.com/office/drawing/2014/main" xmlns="" id="{B2F5D6ED-CFEF-8D48-9C72-FB9C1634F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48" name="Picture 547" descr="page4image5814592">
          <a:extLst>
            <a:ext uri="{FF2B5EF4-FFF2-40B4-BE49-F238E27FC236}">
              <a16:creationId xmlns:a16="http://schemas.microsoft.com/office/drawing/2014/main" xmlns="" id="{5B897AF1-3826-304E-A106-EE09F3C0E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49" name="Picture 548" descr="page4image5813968">
          <a:extLst>
            <a:ext uri="{FF2B5EF4-FFF2-40B4-BE49-F238E27FC236}">
              <a16:creationId xmlns:a16="http://schemas.microsoft.com/office/drawing/2014/main" xmlns="" id="{6A70D417-8053-8E43-A104-79868DAC4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50" name="Picture 549" descr="page4image5813552">
          <a:extLst>
            <a:ext uri="{FF2B5EF4-FFF2-40B4-BE49-F238E27FC236}">
              <a16:creationId xmlns:a16="http://schemas.microsoft.com/office/drawing/2014/main" xmlns="" id="{F69891D5-EDB5-3049-AE88-585D5E34A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51" name="Picture 550" descr="page4image5812928">
          <a:extLst>
            <a:ext uri="{FF2B5EF4-FFF2-40B4-BE49-F238E27FC236}">
              <a16:creationId xmlns:a16="http://schemas.microsoft.com/office/drawing/2014/main" xmlns="" id="{FCC8CECF-9575-B946-B975-6E5587E79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52" name="Picture 551" descr="page4image5812512">
          <a:extLst>
            <a:ext uri="{FF2B5EF4-FFF2-40B4-BE49-F238E27FC236}">
              <a16:creationId xmlns:a16="http://schemas.microsoft.com/office/drawing/2014/main" xmlns="" id="{C0C16B61-3BDA-DB44-BA12-2D618163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53" name="Picture 552" descr="page4image5809392">
          <a:extLst>
            <a:ext uri="{FF2B5EF4-FFF2-40B4-BE49-F238E27FC236}">
              <a16:creationId xmlns:a16="http://schemas.microsoft.com/office/drawing/2014/main" xmlns="" id="{6F0142D3-5BD7-154C-9AA4-FD52F49FA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54" name="Picture 553" descr="page4image5808560">
          <a:extLst>
            <a:ext uri="{FF2B5EF4-FFF2-40B4-BE49-F238E27FC236}">
              <a16:creationId xmlns:a16="http://schemas.microsoft.com/office/drawing/2014/main" xmlns="" id="{24AD7ABE-A2BB-6E46-BA14-8D3B121F9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55" name="Picture 554" descr="page4image5807936">
          <a:extLst>
            <a:ext uri="{FF2B5EF4-FFF2-40B4-BE49-F238E27FC236}">
              <a16:creationId xmlns:a16="http://schemas.microsoft.com/office/drawing/2014/main" xmlns="" id="{78F81A68-1CD9-DF4A-B5E3-2C3FC5130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56" name="Picture 555" descr="page4image5807520">
          <a:extLst>
            <a:ext uri="{FF2B5EF4-FFF2-40B4-BE49-F238E27FC236}">
              <a16:creationId xmlns:a16="http://schemas.microsoft.com/office/drawing/2014/main" xmlns="" id="{36ABC89F-41A5-614A-B451-658BC594E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57" name="Picture 556" descr="page4image5805232">
          <a:extLst>
            <a:ext uri="{FF2B5EF4-FFF2-40B4-BE49-F238E27FC236}">
              <a16:creationId xmlns:a16="http://schemas.microsoft.com/office/drawing/2014/main" xmlns="" id="{7018D035-55FF-5C4D-B3CA-48D11F3B4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58" name="Picture 557" descr="page4image5804400">
          <a:extLst>
            <a:ext uri="{FF2B5EF4-FFF2-40B4-BE49-F238E27FC236}">
              <a16:creationId xmlns:a16="http://schemas.microsoft.com/office/drawing/2014/main" xmlns="" id="{7160EDDB-9F3B-DE4E-B9EC-9B5357CED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59" name="Picture 558" descr="page4image5803776">
          <a:extLst>
            <a:ext uri="{FF2B5EF4-FFF2-40B4-BE49-F238E27FC236}">
              <a16:creationId xmlns:a16="http://schemas.microsoft.com/office/drawing/2014/main" xmlns="" id="{1642AD3E-335A-6540-A5D6-55BF9D051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60" name="Picture 559" descr="page4image5803360">
          <a:extLst>
            <a:ext uri="{FF2B5EF4-FFF2-40B4-BE49-F238E27FC236}">
              <a16:creationId xmlns:a16="http://schemas.microsoft.com/office/drawing/2014/main" xmlns="" id="{7B3D3987-232B-8D4E-9DBF-1B2B8430D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61" name="Picture 560" descr="page4image5801072">
          <a:extLst>
            <a:ext uri="{FF2B5EF4-FFF2-40B4-BE49-F238E27FC236}">
              <a16:creationId xmlns:a16="http://schemas.microsoft.com/office/drawing/2014/main" xmlns="" id="{0EE6C1CB-208B-2244-A560-7AB8D7D22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62" name="Picture 561" descr="page4image5800240">
          <a:extLst>
            <a:ext uri="{FF2B5EF4-FFF2-40B4-BE49-F238E27FC236}">
              <a16:creationId xmlns:a16="http://schemas.microsoft.com/office/drawing/2014/main" xmlns="" id="{ACD7C623-3921-D540-9604-91CF0A6A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63" name="Picture 562" descr="page4image5799616">
          <a:extLst>
            <a:ext uri="{FF2B5EF4-FFF2-40B4-BE49-F238E27FC236}">
              <a16:creationId xmlns:a16="http://schemas.microsoft.com/office/drawing/2014/main" xmlns="" id="{1106B194-940D-FE41-9230-FE3A7C5A3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64" name="Picture 563" descr="page4image5799200">
          <a:extLst>
            <a:ext uri="{FF2B5EF4-FFF2-40B4-BE49-F238E27FC236}">
              <a16:creationId xmlns:a16="http://schemas.microsoft.com/office/drawing/2014/main" xmlns="" id="{C7DEE859-11AF-DC4C-9FE0-A7D10E3F22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65" name="Picture 564" descr="page4image5796912">
          <a:extLst>
            <a:ext uri="{FF2B5EF4-FFF2-40B4-BE49-F238E27FC236}">
              <a16:creationId xmlns:a16="http://schemas.microsoft.com/office/drawing/2014/main" xmlns="" id="{4C5AB369-6789-A341-91F9-8AE598B47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66" name="Picture 565" descr="page4image5796080">
          <a:extLst>
            <a:ext uri="{FF2B5EF4-FFF2-40B4-BE49-F238E27FC236}">
              <a16:creationId xmlns:a16="http://schemas.microsoft.com/office/drawing/2014/main" xmlns="" id="{425F4CC9-D5FF-D447-9A87-63068A326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67" name="Picture 566" descr="page4image5795456">
          <a:extLst>
            <a:ext uri="{FF2B5EF4-FFF2-40B4-BE49-F238E27FC236}">
              <a16:creationId xmlns:a16="http://schemas.microsoft.com/office/drawing/2014/main" xmlns="" id="{3334BD49-B73B-9748-A159-A2C3A5CCB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68" name="Picture 567" descr="page4image5795040">
          <a:extLst>
            <a:ext uri="{FF2B5EF4-FFF2-40B4-BE49-F238E27FC236}">
              <a16:creationId xmlns:a16="http://schemas.microsoft.com/office/drawing/2014/main" xmlns="" id="{EB09D496-A3C7-5D4E-A088-F3752262E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69" name="Picture 568" descr="page4image5792752">
          <a:extLst>
            <a:ext uri="{FF2B5EF4-FFF2-40B4-BE49-F238E27FC236}">
              <a16:creationId xmlns:a16="http://schemas.microsoft.com/office/drawing/2014/main" xmlns="" id="{DE601428-DED6-9D4E-940B-F19D5787E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70" name="Picture 569" descr="page4image5791920">
          <a:extLst>
            <a:ext uri="{FF2B5EF4-FFF2-40B4-BE49-F238E27FC236}">
              <a16:creationId xmlns:a16="http://schemas.microsoft.com/office/drawing/2014/main" xmlns="" id="{EC1CA993-960D-0648-AD2A-322BB2426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71" name="Picture 570" descr="page4image5791296">
          <a:extLst>
            <a:ext uri="{FF2B5EF4-FFF2-40B4-BE49-F238E27FC236}">
              <a16:creationId xmlns:a16="http://schemas.microsoft.com/office/drawing/2014/main" xmlns="" id="{C26DA46D-0AB9-9C40-AE19-790B81EAB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72" name="Picture 571" descr="page4image5790880">
          <a:extLst>
            <a:ext uri="{FF2B5EF4-FFF2-40B4-BE49-F238E27FC236}">
              <a16:creationId xmlns:a16="http://schemas.microsoft.com/office/drawing/2014/main" xmlns="" id="{FDC79E62-DA70-4345-9EE7-C94F10BED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73" name="Picture 572" descr="page4image1660432">
          <a:extLst>
            <a:ext uri="{FF2B5EF4-FFF2-40B4-BE49-F238E27FC236}">
              <a16:creationId xmlns:a16="http://schemas.microsoft.com/office/drawing/2014/main" xmlns="" id="{9F6DFD0E-556A-B544-A56D-D59C282C9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74" name="Picture 573" descr="page4image3791072">
          <a:extLst>
            <a:ext uri="{FF2B5EF4-FFF2-40B4-BE49-F238E27FC236}">
              <a16:creationId xmlns:a16="http://schemas.microsoft.com/office/drawing/2014/main" xmlns="" id="{8FE6ED79-C7AC-A944-AEB0-2AB1F9584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75" name="Picture 574" descr="page4image3670016">
          <a:extLst>
            <a:ext uri="{FF2B5EF4-FFF2-40B4-BE49-F238E27FC236}">
              <a16:creationId xmlns:a16="http://schemas.microsoft.com/office/drawing/2014/main" xmlns="" id="{09067109-D4AE-F541-8FDD-F0C681684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76" name="Picture 575" descr="page4image1702448">
          <a:extLst>
            <a:ext uri="{FF2B5EF4-FFF2-40B4-BE49-F238E27FC236}">
              <a16:creationId xmlns:a16="http://schemas.microsoft.com/office/drawing/2014/main" xmlns="" id="{02640C6D-0BF7-1846-8D5E-6A46FF073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77" name="Picture 576" descr="page4image3774848">
          <a:extLst>
            <a:ext uri="{FF2B5EF4-FFF2-40B4-BE49-F238E27FC236}">
              <a16:creationId xmlns:a16="http://schemas.microsoft.com/office/drawing/2014/main" xmlns="" id="{02494597-F1EC-AA4C-9D68-9C9218953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78" name="Picture 577" descr="page4image3799392">
          <a:extLst>
            <a:ext uri="{FF2B5EF4-FFF2-40B4-BE49-F238E27FC236}">
              <a16:creationId xmlns:a16="http://schemas.microsoft.com/office/drawing/2014/main" xmlns="" id="{2FEB81CB-CD8E-4B4E-AEF2-250F7D55C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79" name="Picture 578" descr="page4image3796272">
          <a:extLst>
            <a:ext uri="{FF2B5EF4-FFF2-40B4-BE49-F238E27FC236}">
              <a16:creationId xmlns:a16="http://schemas.microsoft.com/office/drawing/2014/main" xmlns="" id="{C26295A2-848B-414E-B547-ADA9F5AE9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80" name="Picture 579" descr="page4image3797520">
          <a:extLst>
            <a:ext uri="{FF2B5EF4-FFF2-40B4-BE49-F238E27FC236}">
              <a16:creationId xmlns:a16="http://schemas.microsoft.com/office/drawing/2014/main" xmlns="" id="{A714997A-8FA6-8C47-99D7-993E3AF90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81" name="Picture 580" descr="page4image3800848">
          <a:extLst>
            <a:ext uri="{FF2B5EF4-FFF2-40B4-BE49-F238E27FC236}">
              <a16:creationId xmlns:a16="http://schemas.microsoft.com/office/drawing/2014/main" xmlns="" id="{D6EB82E7-16B2-3448-8DEE-13DEBF03FE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82" name="Picture 581" descr="page4image3735744">
          <a:extLst>
            <a:ext uri="{FF2B5EF4-FFF2-40B4-BE49-F238E27FC236}">
              <a16:creationId xmlns:a16="http://schemas.microsoft.com/office/drawing/2014/main" xmlns="" id="{7B8F751D-7790-0447-B3DB-FD9054DE5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83" name="Picture 582" descr="page4image3710784">
          <a:extLst>
            <a:ext uri="{FF2B5EF4-FFF2-40B4-BE49-F238E27FC236}">
              <a16:creationId xmlns:a16="http://schemas.microsoft.com/office/drawing/2014/main" xmlns="" id="{D05C7F08-FA1C-6844-B692-60F371136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84" name="Picture 583" descr="page4image5767376">
          <a:extLst>
            <a:ext uri="{FF2B5EF4-FFF2-40B4-BE49-F238E27FC236}">
              <a16:creationId xmlns:a16="http://schemas.microsoft.com/office/drawing/2014/main" xmlns="" id="{2C084A47-B3EE-6A4F-86A4-0D7061F8E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85" name="Picture 584" descr="page4image5769456">
          <a:extLst>
            <a:ext uri="{FF2B5EF4-FFF2-40B4-BE49-F238E27FC236}">
              <a16:creationId xmlns:a16="http://schemas.microsoft.com/office/drawing/2014/main" xmlns="" id="{100854F4-35F1-2847-9EC1-43337A724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86" name="Picture 585" descr="page4image5770288">
          <a:extLst>
            <a:ext uri="{FF2B5EF4-FFF2-40B4-BE49-F238E27FC236}">
              <a16:creationId xmlns:a16="http://schemas.microsoft.com/office/drawing/2014/main" xmlns="" id="{F39BEB79-B682-C744-B3DD-1990C8263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87" name="Picture 586" descr="page4image5770912">
          <a:extLst>
            <a:ext uri="{FF2B5EF4-FFF2-40B4-BE49-F238E27FC236}">
              <a16:creationId xmlns:a16="http://schemas.microsoft.com/office/drawing/2014/main" xmlns="" id="{F7E3B5A1-6D7A-BE43-B589-11DC53721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88" name="Picture 587" descr="page4image5771328">
          <a:extLst>
            <a:ext uri="{FF2B5EF4-FFF2-40B4-BE49-F238E27FC236}">
              <a16:creationId xmlns:a16="http://schemas.microsoft.com/office/drawing/2014/main" xmlns="" id="{F335013B-AD0C-604B-9B4A-280D49ACB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89" name="Picture 588" descr="page4image5773200">
          <a:extLst>
            <a:ext uri="{FF2B5EF4-FFF2-40B4-BE49-F238E27FC236}">
              <a16:creationId xmlns:a16="http://schemas.microsoft.com/office/drawing/2014/main" xmlns="" id="{0FD75A46-6B2C-1241-A692-90848B71C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90" name="Picture 589" descr="page4image9982688">
          <a:extLst>
            <a:ext uri="{FF2B5EF4-FFF2-40B4-BE49-F238E27FC236}">
              <a16:creationId xmlns:a16="http://schemas.microsoft.com/office/drawing/2014/main" xmlns="" id="{FB5EB009-900B-6B4E-BCE2-674E092D8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91" name="Picture 590" descr="page4image9982064">
          <a:extLst>
            <a:ext uri="{FF2B5EF4-FFF2-40B4-BE49-F238E27FC236}">
              <a16:creationId xmlns:a16="http://schemas.microsoft.com/office/drawing/2014/main" xmlns="" id="{833351B6-BBB2-D74D-9DE5-83A70D23B9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92" name="Picture 591" descr="page4image9981648">
          <a:extLst>
            <a:ext uri="{FF2B5EF4-FFF2-40B4-BE49-F238E27FC236}">
              <a16:creationId xmlns:a16="http://schemas.microsoft.com/office/drawing/2014/main" xmlns="" id="{F1F0D38E-0BD4-794B-A6C1-ED24B29C7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93" name="Picture 592" descr="page4image9978528">
          <a:extLst>
            <a:ext uri="{FF2B5EF4-FFF2-40B4-BE49-F238E27FC236}">
              <a16:creationId xmlns:a16="http://schemas.microsoft.com/office/drawing/2014/main" xmlns="" id="{DFDC6DAD-3805-374A-B5AE-55BF1B693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594" name="Picture 593" descr="page4image9977488">
          <a:extLst>
            <a:ext uri="{FF2B5EF4-FFF2-40B4-BE49-F238E27FC236}">
              <a16:creationId xmlns:a16="http://schemas.microsoft.com/office/drawing/2014/main" xmlns="" id="{29B5543F-B4F3-4E41-B01B-7858507F5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95" name="Picture 594" descr="page4image9977072">
          <a:extLst>
            <a:ext uri="{FF2B5EF4-FFF2-40B4-BE49-F238E27FC236}">
              <a16:creationId xmlns:a16="http://schemas.microsoft.com/office/drawing/2014/main" xmlns="" id="{9B787A66-213C-5D4B-A398-7600BA816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596" name="Picture 595" descr="page4image9976448">
          <a:extLst>
            <a:ext uri="{FF2B5EF4-FFF2-40B4-BE49-F238E27FC236}">
              <a16:creationId xmlns:a16="http://schemas.microsoft.com/office/drawing/2014/main" xmlns="" id="{0742DC09-D23C-FB47-989C-4F97C4D59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97" name="Picture 596" descr="page4image9975824">
          <a:extLst>
            <a:ext uri="{FF2B5EF4-FFF2-40B4-BE49-F238E27FC236}">
              <a16:creationId xmlns:a16="http://schemas.microsoft.com/office/drawing/2014/main" xmlns="" id="{D771666A-0578-E241-B900-0C50F7D3F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598" name="Picture 597" descr="page4image9975408">
          <a:extLst>
            <a:ext uri="{FF2B5EF4-FFF2-40B4-BE49-F238E27FC236}">
              <a16:creationId xmlns:a16="http://schemas.microsoft.com/office/drawing/2014/main" xmlns="" id="{92A77D8C-E71A-744B-AD86-9543DE608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599" name="Picture 598" descr="page4image9974784">
          <a:extLst>
            <a:ext uri="{FF2B5EF4-FFF2-40B4-BE49-F238E27FC236}">
              <a16:creationId xmlns:a16="http://schemas.microsoft.com/office/drawing/2014/main" xmlns="" id="{C83ADB8E-3339-8F47-A6B2-C22C178EA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600" name="Picture 599" descr="page4image9974368">
          <a:extLst>
            <a:ext uri="{FF2B5EF4-FFF2-40B4-BE49-F238E27FC236}">
              <a16:creationId xmlns:a16="http://schemas.microsoft.com/office/drawing/2014/main" xmlns="" id="{F00DCFAE-E86F-034B-8F1A-563DCD58F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601" name="Picture 600" descr="page4image9971040">
          <a:extLst>
            <a:ext uri="{FF2B5EF4-FFF2-40B4-BE49-F238E27FC236}">
              <a16:creationId xmlns:a16="http://schemas.microsoft.com/office/drawing/2014/main" xmlns="" id="{FC8A352F-2158-4B42-9EB1-DE9C0F389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02" name="Picture 601" descr="page4image9970208">
          <a:extLst>
            <a:ext uri="{FF2B5EF4-FFF2-40B4-BE49-F238E27FC236}">
              <a16:creationId xmlns:a16="http://schemas.microsoft.com/office/drawing/2014/main" xmlns="" id="{0ABB43B7-882A-FB4A-8D44-4A8E85B8A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603" name="Picture 602" descr="page4image9969584">
          <a:extLst>
            <a:ext uri="{FF2B5EF4-FFF2-40B4-BE49-F238E27FC236}">
              <a16:creationId xmlns:a16="http://schemas.microsoft.com/office/drawing/2014/main" xmlns="" id="{B7AE0C47-77C5-F242-8B1B-086EFEDCA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604" name="Picture 603" descr="page4image9969168">
          <a:extLst>
            <a:ext uri="{FF2B5EF4-FFF2-40B4-BE49-F238E27FC236}">
              <a16:creationId xmlns:a16="http://schemas.microsoft.com/office/drawing/2014/main" xmlns="" id="{E7B24359-A917-F743-ABDF-12D74324F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605" name="Picture 604" descr="page4image9966880">
          <a:extLst>
            <a:ext uri="{FF2B5EF4-FFF2-40B4-BE49-F238E27FC236}">
              <a16:creationId xmlns:a16="http://schemas.microsoft.com/office/drawing/2014/main" xmlns="" id="{F5E93B80-7A9F-A24F-944C-252D72231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06" name="Picture 605" descr="page4image9966048">
          <a:extLst>
            <a:ext uri="{FF2B5EF4-FFF2-40B4-BE49-F238E27FC236}">
              <a16:creationId xmlns:a16="http://schemas.microsoft.com/office/drawing/2014/main" xmlns="" id="{8C6ABC0D-8D74-B14C-94B2-0534B89D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0</xdr:colOff>
      <xdr:row>78</xdr:row>
      <xdr:rowOff>0</xdr:rowOff>
    </xdr:from>
    <xdr:ext cx="12700" cy="12700"/>
    <xdr:pic>
      <xdr:nvPicPr>
        <xdr:cNvPr id="607" name="Picture 606" descr="page4image9965424">
          <a:extLst>
            <a:ext uri="{FF2B5EF4-FFF2-40B4-BE49-F238E27FC236}">
              <a16:creationId xmlns:a16="http://schemas.microsoft.com/office/drawing/2014/main" xmlns="" id="{DD95B38E-BF88-7D49-BB4D-D43C9A034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79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8</xdr:col>
      <xdr:colOff>25400</xdr:colOff>
      <xdr:row>78</xdr:row>
      <xdr:rowOff>0</xdr:rowOff>
    </xdr:from>
    <xdr:ext cx="12700" cy="12700"/>
    <xdr:pic>
      <xdr:nvPicPr>
        <xdr:cNvPr id="608" name="Picture 607" descr="page4image9965008">
          <a:extLst>
            <a:ext uri="{FF2B5EF4-FFF2-40B4-BE49-F238E27FC236}">
              <a16:creationId xmlns:a16="http://schemas.microsoft.com/office/drawing/2014/main" xmlns="" id="{10F944EF-6A5C-754D-B979-C2411F949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338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78</xdr:row>
      <xdr:rowOff>0</xdr:rowOff>
    </xdr:from>
    <xdr:ext cx="12700" cy="12700"/>
    <xdr:pic>
      <xdr:nvPicPr>
        <xdr:cNvPr id="609" name="Picture 608" descr="page4image9963136">
          <a:extLst>
            <a:ext uri="{FF2B5EF4-FFF2-40B4-BE49-F238E27FC236}">
              <a16:creationId xmlns:a16="http://schemas.microsoft.com/office/drawing/2014/main" xmlns="" id="{665B8EAA-15B7-D941-AC07-0E4C0481A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84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0</xdr:colOff>
      <xdr:row>78</xdr:row>
      <xdr:rowOff>0</xdr:rowOff>
    </xdr:from>
    <xdr:ext cx="12700" cy="12700"/>
    <xdr:pic>
      <xdr:nvPicPr>
        <xdr:cNvPr id="610" name="Picture 609" descr="page4image9962512">
          <a:extLst>
            <a:ext uri="{FF2B5EF4-FFF2-40B4-BE49-F238E27FC236}">
              <a16:creationId xmlns:a16="http://schemas.microsoft.com/office/drawing/2014/main" xmlns="" id="{936E3163-4A8F-414F-9D86-28C4C71B9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3246"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5</xdr:col>
      <xdr:colOff>0</xdr:colOff>
      <xdr:row>78</xdr:row>
      <xdr:rowOff>0</xdr:rowOff>
    </xdr:from>
    <xdr:ext cx="12700" cy="12700"/>
    <xdr:pic>
      <xdr:nvPicPr>
        <xdr:cNvPr id="611" name="Picture 610" descr="page4image9962096">
          <a:extLst>
            <a:ext uri="{FF2B5EF4-FFF2-40B4-BE49-F238E27FC236}">
              <a16:creationId xmlns:a16="http://schemas.microsoft.com/office/drawing/2014/main" xmlns="" id="{DBF23287-96A6-F24F-B975-EFF4CF6B1C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5877"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4</xdr:col>
      <xdr:colOff>0</xdr:colOff>
      <xdr:row>78</xdr:row>
      <xdr:rowOff>0</xdr:rowOff>
    </xdr:from>
    <xdr:ext cx="12700" cy="12700"/>
    <xdr:pic>
      <xdr:nvPicPr>
        <xdr:cNvPr id="612" name="Picture 611" descr="page4image7994944">
          <a:extLst>
            <a:ext uri="{FF2B5EF4-FFF2-40B4-BE49-F238E27FC236}">
              <a16:creationId xmlns:a16="http://schemas.microsoft.com/office/drawing/2014/main" xmlns="" id="{35B36174-D0ED-4B43-9B66-09B8086DD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84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3" name="Picture 612" descr="page4image9984976">
          <a:extLst>
            <a:ext uri="{FF2B5EF4-FFF2-40B4-BE49-F238E27FC236}">
              <a16:creationId xmlns:a16="http://schemas.microsoft.com/office/drawing/2014/main" xmlns="" id="{198152A6-A0AE-F94D-9D97-E3FA3398D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4" name="Picture 613" descr="page4image3689776">
          <a:extLst>
            <a:ext uri="{FF2B5EF4-FFF2-40B4-BE49-F238E27FC236}">
              <a16:creationId xmlns:a16="http://schemas.microsoft.com/office/drawing/2014/main" xmlns="" id="{34080BE9-974F-A140-AC1A-0C2A79FE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5" name="Picture 614" descr="page4image5829152">
          <a:extLst>
            <a:ext uri="{FF2B5EF4-FFF2-40B4-BE49-F238E27FC236}">
              <a16:creationId xmlns:a16="http://schemas.microsoft.com/office/drawing/2014/main" xmlns="" id="{19F170B4-D6E0-0449-82BA-132D7D052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6" name="Picture 615" descr="page4image5824992">
          <a:extLst>
            <a:ext uri="{FF2B5EF4-FFF2-40B4-BE49-F238E27FC236}">
              <a16:creationId xmlns:a16="http://schemas.microsoft.com/office/drawing/2014/main" xmlns="" id="{D40639EA-47C5-CF49-B354-6A49E646A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7" name="Picture 616" descr="page4image5820832">
          <a:extLst>
            <a:ext uri="{FF2B5EF4-FFF2-40B4-BE49-F238E27FC236}">
              <a16:creationId xmlns:a16="http://schemas.microsoft.com/office/drawing/2014/main" xmlns="" id="{6C8A3775-DEB6-EA4A-B043-492F4161B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8" name="Picture 617" descr="page4image5815216">
          <a:extLst>
            <a:ext uri="{FF2B5EF4-FFF2-40B4-BE49-F238E27FC236}">
              <a16:creationId xmlns:a16="http://schemas.microsoft.com/office/drawing/2014/main" xmlns="" id="{AAD486DC-56E4-DF44-8F60-3AD80610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19" name="Picture 618" descr="page4image5814592">
          <a:extLst>
            <a:ext uri="{FF2B5EF4-FFF2-40B4-BE49-F238E27FC236}">
              <a16:creationId xmlns:a16="http://schemas.microsoft.com/office/drawing/2014/main" xmlns="" id="{5BD5174A-115B-3D4D-868F-0E1E10CEF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0" name="Picture 619" descr="page4image5808560">
          <a:extLst>
            <a:ext uri="{FF2B5EF4-FFF2-40B4-BE49-F238E27FC236}">
              <a16:creationId xmlns:a16="http://schemas.microsoft.com/office/drawing/2014/main" xmlns="" id="{ECDEE79F-5F2B-1749-ACB6-87F2D9E6A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1" name="Picture 620" descr="page4image5804400">
          <a:extLst>
            <a:ext uri="{FF2B5EF4-FFF2-40B4-BE49-F238E27FC236}">
              <a16:creationId xmlns:a16="http://schemas.microsoft.com/office/drawing/2014/main" xmlns="" id="{C9697634-2702-344A-89F1-92AFD7A22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2" name="Picture 621" descr="page4image5800240">
          <a:extLst>
            <a:ext uri="{FF2B5EF4-FFF2-40B4-BE49-F238E27FC236}">
              <a16:creationId xmlns:a16="http://schemas.microsoft.com/office/drawing/2014/main" xmlns="" id="{1158AF24-1A56-D548-AB87-E0E89C479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3" name="Picture 622" descr="page4image5796080">
          <a:extLst>
            <a:ext uri="{FF2B5EF4-FFF2-40B4-BE49-F238E27FC236}">
              <a16:creationId xmlns:a16="http://schemas.microsoft.com/office/drawing/2014/main" xmlns="" id="{179FA4B8-7B08-1D4F-BF05-54F1F6714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4" name="Picture 623" descr="page4image5791920">
          <a:extLst>
            <a:ext uri="{FF2B5EF4-FFF2-40B4-BE49-F238E27FC236}">
              <a16:creationId xmlns:a16="http://schemas.microsoft.com/office/drawing/2014/main" xmlns="" id="{E85A0711-D354-9845-ABA0-C2995166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5" name="Picture 624" descr="page4image3791072">
          <a:extLst>
            <a:ext uri="{FF2B5EF4-FFF2-40B4-BE49-F238E27FC236}">
              <a16:creationId xmlns:a16="http://schemas.microsoft.com/office/drawing/2014/main" xmlns="" id="{00017FF5-4C8D-9640-A760-37E9E71A1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6" name="Picture 625" descr="page4image3799392">
          <a:extLst>
            <a:ext uri="{FF2B5EF4-FFF2-40B4-BE49-F238E27FC236}">
              <a16:creationId xmlns:a16="http://schemas.microsoft.com/office/drawing/2014/main" xmlns="" id="{349ABA4D-8CD0-8140-80BB-BAFF37DB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7" name="Picture 626" descr="page4image3735744">
          <a:extLst>
            <a:ext uri="{FF2B5EF4-FFF2-40B4-BE49-F238E27FC236}">
              <a16:creationId xmlns:a16="http://schemas.microsoft.com/office/drawing/2014/main" xmlns="" id="{52A39ED9-A4B6-9E47-AADD-035511BCD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8" name="Picture 627" descr="page4image5770288">
          <a:extLst>
            <a:ext uri="{FF2B5EF4-FFF2-40B4-BE49-F238E27FC236}">
              <a16:creationId xmlns:a16="http://schemas.microsoft.com/office/drawing/2014/main" xmlns="" id="{1A67B281-1A1E-254C-BA50-F451739A4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29" name="Picture 628" descr="page4image9982688">
          <a:extLst>
            <a:ext uri="{FF2B5EF4-FFF2-40B4-BE49-F238E27FC236}">
              <a16:creationId xmlns:a16="http://schemas.microsoft.com/office/drawing/2014/main" xmlns="" id="{533B1832-58F1-2B43-84E3-967ACCD3C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30" name="Picture 629" descr="page4image9977072">
          <a:extLst>
            <a:ext uri="{FF2B5EF4-FFF2-40B4-BE49-F238E27FC236}">
              <a16:creationId xmlns:a16="http://schemas.microsoft.com/office/drawing/2014/main" xmlns="" id="{3B860132-17D1-C046-94E3-33B587E6E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31" name="Picture 630" descr="page4image9976448">
          <a:extLst>
            <a:ext uri="{FF2B5EF4-FFF2-40B4-BE49-F238E27FC236}">
              <a16:creationId xmlns:a16="http://schemas.microsoft.com/office/drawing/2014/main" xmlns="" id="{5867743E-EF43-2D4F-82C9-489BFA78E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32" name="Picture 631" descr="page4image9970208">
          <a:extLst>
            <a:ext uri="{FF2B5EF4-FFF2-40B4-BE49-F238E27FC236}">
              <a16:creationId xmlns:a16="http://schemas.microsoft.com/office/drawing/2014/main" xmlns="" id="{A692DB24-D548-C84E-BD06-14C11BDFE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10</xdr:col>
      <xdr:colOff>0</xdr:colOff>
      <xdr:row>78</xdr:row>
      <xdr:rowOff>0</xdr:rowOff>
    </xdr:from>
    <xdr:ext cx="12700" cy="12700"/>
    <xdr:pic>
      <xdr:nvPicPr>
        <xdr:cNvPr id="633" name="Picture 632" descr="page4image9966048">
          <a:extLst>
            <a:ext uri="{FF2B5EF4-FFF2-40B4-BE49-F238E27FC236}">
              <a16:creationId xmlns:a16="http://schemas.microsoft.com/office/drawing/2014/main" xmlns="" id="{A1975FDC-E54E-3845-AD57-090498D0C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6053"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4" name="Picture 633" descr="page4image9984976">
          <a:extLst>
            <a:ext uri="{FF2B5EF4-FFF2-40B4-BE49-F238E27FC236}">
              <a16:creationId xmlns:a16="http://schemas.microsoft.com/office/drawing/2014/main" xmlns="" id="{CFEACD13-5CB4-324C-AAD7-447280145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5" name="Picture 634" descr="page4image3689776">
          <a:extLst>
            <a:ext uri="{FF2B5EF4-FFF2-40B4-BE49-F238E27FC236}">
              <a16:creationId xmlns:a16="http://schemas.microsoft.com/office/drawing/2014/main" xmlns="" id="{6B606DFE-3FB9-664B-93AC-F3867086A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6" name="Picture 635" descr="page4image5829152">
          <a:extLst>
            <a:ext uri="{FF2B5EF4-FFF2-40B4-BE49-F238E27FC236}">
              <a16:creationId xmlns:a16="http://schemas.microsoft.com/office/drawing/2014/main" xmlns="" id="{DDC06B14-375C-3D4D-B120-274A5147C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7" name="Picture 636" descr="page4image5824992">
          <a:extLst>
            <a:ext uri="{FF2B5EF4-FFF2-40B4-BE49-F238E27FC236}">
              <a16:creationId xmlns:a16="http://schemas.microsoft.com/office/drawing/2014/main" xmlns="" id="{629EF2E9-DE4A-0245-8163-4E4AA8DFB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8" name="Picture 637" descr="page4image5820832">
          <a:extLst>
            <a:ext uri="{FF2B5EF4-FFF2-40B4-BE49-F238E27FC236}">
              <a16:creationId xmlns:a16="http://schemas.microsoft.com/office/drawing/2014/main" xmlns="" id="{0CC43780-4F08-EC4A-8013-78444BC47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39" name="Picture 638" descr="page4image5815216">
          <a:extLst>
            <a:ext uri="{FF2B5EF4-FFF2-40B4-BE49-F238E27FC236}">
              <a16:creationId xmlns:a16="http://schemas.microsoft.com/office/drawing/2014/main" xmlns="" id="{5BC8607B-8CEB-8E45-A6EB-6FE4B7A3C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0" name="Picture 639" descr="page4image5814592">
          <a:extLst>
            <a:ext uri="{FF2B5EF4-FFF2-40B4-BE49-F238E27FC236}">
              <a16:creationId xmlns:a16="http://schemas.microsoft.com/office/drawing/2014/main" xmlns="" id="{C2AB1353-1060-3241-8B8A-9490BA3996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1" name="Picture 640" descr="page4image5808560">
          <a:extLst>
            <a:ext uri="{FF2B5EF4-FFF2-40B4-BE49-F238E27FC236}">
              <a16:creationId xmlns:a16="http://schemas.microsoft.com/office/drawing/2014/main" xmlns="" id="{3F029B5E-15C6-8C4E-8A61-DDB262385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2" name="Picture 641" descr="page4image5804400">
          <a:extLst>
            <a:ext uri="{FF2B5EF4-FFF2-40B4-BE49-F238E27FC236}">
              <a16:creationId xmlns:a16="http://schemas.microsoft.com/office/drawing/2014/main" xmlns="" id="{0D25F197-0CF3-414C-9FA2-08D5A4C1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3" name="Picture 642" descr="page4image5800240">
          <a:extLst>
            <a:ext uri="{FF2B5EF4-FFF2-40B4-BE49-F238E27FC236}">
              <a16:creationId xmlns:a16="http://schemas.microsoft.com/office/drawing/2014/main" xmlns="" id="{6623C9A3-2DB2-C541-91C9-392CCEA95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4" name="Picture 643" descr="page4image5796080">
          <a:extLst>
            <a:ext uri="{FF2B5EF4-FFF2-40B4-BE49-F238E27FC236}">
              <a16:creationId xmlns:a16="http://schemas.microsoft.com/office/drawing/2014/main" xmlns="" id="{04EE8CF4-3A77-5246-9BE1-7B8E6D0BB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5" name="Picture 644" descr="page4image5791920">
          <a:extLst>
            <a:ext uri="{FF2B5EF4-FFF2-40B4-BE49-F238E27FC236}">
              <a16:creationId xmlns:a16="http://schemas.microsoft.com/office/drawing/2014/main" xmlns="" id="{A7691AB7-35DA-3849-9D42-1C186A0FC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6" name="Picture 645" descr="page4image3791072">
          <a:extLst>
            <a:ext uri="{FF2B5EF4-FFF2-40B4-BE49-F238E27FC236}">
              <a16:creationId xmlns:a16="http://schemas.microsoft.com/office/drawing/2014/main" xmlns="" id="{DF3DFC71-F696-E040-A97C-6A37AA09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7" name="Picture 646" descr="page4image3799392">
          <a:extLst>
            <a:ext uri="{FF2B5EF4-FFF2-40B4-BE49-F238E27FC236}">
              <a16:creationId xmlns:a16="http://schemas.microsoft.com/office/drawing/2014/main" xmlns="" id="{941E2C7F-62E0-D44B-9C3B-62235F01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8" name="Picture 647" descr="page4image3735744">
          <a:extLst>
            <a:ext uri="{FF2B5EF4-FFF2-40B4-BE49-F238E27FC236}">
              <a16:creationId xmlns:a16="http://schemas.microsoft.com/office/drawing/2014/main" xmlns="" id="{C333D1F2-060F-9D45-8A7E-0E5D7D5DE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49" name="Picture 648" descr="page4image5770288">
          <a:extLst>
            <a:ext uri="{FF2B5EF4-FFF2-40B4-BE49-F238E27FC236}">
              <a16:creationId xmlns:a16="http://schemas.microsoft.com/office/drawing/2014/main" xmlns="" id="{F524682F-CF75-BA43-8459-192DCAF9D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50" name="Picture 649" descr="page4image9982688">
          <a:extLst>
            <a:ext uri="{FF2B5EF4-FFF2-40B4-BE49-F238E27FC236}">
              <a16:creationId xmlns:a16="http://schemas.microsoft.com/office/drawing/2014/main" xmlns="" id="{10158053-9A99-8A4A-A60D-28CD7382A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51" name="Picture 650" descr="page4image9977072">
          <a:extLst>
            <a:ext uri="{FF2B5EF4-FFF2-40B4-BE49-F238E27FC236}">
              <a16:creationId xmlns:a16="http://schemas.microsoft.com/office/drawing/2014/main" xmlns="" id="{D2BA2E98-5BE0-C546-A556-1C673A7D6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52" name="Picture 651" descr="page4image9976448">
          <a:extLst>
            <a:ext uri="{FF2B5EF4-FFF2-40B4-BE49-F238E27FC236}">
              <a16:creationId xmlns:a16="http://schemas.microsoft.com/office/drawing/2014/main" xmlns="" id="{DBE42E6C-280A-A14C-B2B4-12BF4D9F7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53" name="Picture 652" descr="page4image9970208">
          <a:extLst>
            <a:ext uri="{FF2B5EF4-FFF2-40B4-BE49-F238E27FC236}">
              <a16:creationId xmlns:a16="http://schemas.microsoft.com/office/drawing/2014/main" xmlns="" id="{87302D2D-9E74-8248-A73E-21BCDDAB2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6</xdr:col>
      <xdr:colOff>0</xdr:colOff>
      <xdr:row>78</xdr:row>
      <xdr:rowOff>0</xdr:rowOff>
    </xdr:from>
    <xdr:ext cx="12700" cy="12700"/>
    <xdr:pic>
      <xdr:nvPicPr>
        <xdr:cNvPr id="654" name="Picture 653" descr="page4image9966048">
          <a:extLst>
            <a:ext uri="{FF2B5EF4-FFF2-40B4-BE49-F238E27FC236}">
              <a16:creationId xmlns:a16="http://schemas.microsoft.com/office/drawing/2014/main" xmlns="" id="{C109B502-A035-1943-B0FA-9FB47CEFC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912" y="1258860"/>
          <a:ext cx="12700" cy="127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9</xdr:col>
      <xdr:colOff>565150</xdr:colOff>
      <xdr:row>13</xdr:row>
      <xdr:rowOff>101600</xdr:rowOff>
    </xdr:from>
    <xdr:to>
      <xdr:col>15</xdr:col>
      <xdr:colOff>184150</xdr:colOff>
      <xdr:row>27</xdr:row>
      <xdr:rowOff>177800</xdr:rowOff>
    </xdr:to>
    <xdr:graphicFrame macro="">
      <xdr:nvGraphicFramePr>
        <xdr:cNvPr id="2" name="Chart 1">
          <a:extLst>
            <a:ext uri="{FF2B5EF4-FFF2-40B4-BE49-F238E27FC236}">
              <a16:creationId xmlns:a16="http://schemas.microsoft.com/office/drawing/2014/main" xmlns="" id="{1113D0DF-5137-7A4A-A7CB-AD39F9C6E1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HP%20v210w/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xls"/>
      <sheetName val="Analysis"/>
    </sheetNames>
    <definedNames>
      <definedName name="Calc_sens2"/>
      <definedName name="Clear_sens2"/>
    </defined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zizhan.mot.gov.cn/zfxxgk/bnssj/zhghs/201704/t20170417_2191106.html" TargetMode="External"/><Relationship Id="rId2" Type="http://schemas.openxmlformats.org/officeDocument/2006/relationships/hyperlink" Target="http://zizhan.mot.gov.cn/zfxxgk/bnssj/zhghs/201704/t20170417_2191106.htm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sheetPr>
  <dimension ref="A1:K43"/>
  <sheetViews>
    <sheetView showGridLines="0" zoomScale="140" zoomScaleNormal="140" workbookViewId="0">
      <selection activeCell="E16" sqref="E16"/>
    </sheetView>
  </sheetViews>
  <sheetFormatPr baseColWidth="10" defaultColWidth="8.33203125" defaultRowHeight="25" customHeight="1" x14ac:dyDescent="0.15"/>
  <cols>
    <col min="1" max="11" width="9.33203125" style="18" customWidth="1"/>
    <col min="12" max="16384" width="8.33203125" style="18"/>
  </cols>
  <sheetData>
    <row r="1" spans="1:11" ht="15" customHeight="1" x14ac:dyDescent="0.15">
      <c r="A1" s="17"/>
      <c r="B1" s="17"/>
      <c r="C1" s="17"/>
      <c r="D1" s="17"/>
      <c r="E1" s="17"/>
      <c r="F1" s="17"/>
      <c r="G1" s="17"/>
      <c r="H1" s="17"/>
      <c r="I1" s="17"/>
      <c r="J1" s="17"/>
      <c r="K1" s="17"/>
    </row>
    <row r="2" spans="1:11" ht="15" customHeight="1" x14ac:dyDescent="0.15">
      <c r="A2" s="17"/>
      <c r="B2" s="17"/>
      <c r="C2" s="17"/>
      <c r="D2" s="17"/>
      <c r="E2" s="17"/>
      <c r="F2" s="17"/>
      <c r="G2" s="19"/>
      <c r="H2" s="17"/>
      <c r="I2" s="17"/>
      <c r="J2" s="17"/>
      <c r="K2" s="17"/>
    </row>
    <row r="3" spans="1:11" ht="15" customHeight="1" x14ac:dyDescent="0.15">
      <c r="A3" s="17"/>
      <c r="B3" s="17"/>
      <c r="C3" s="17"/>
      <c r="D3" s="17"/>
      <c r="E3" s="17"/>
      <c r="F3" s="17"/>
      <c r="G3" s="17"/>
      <c r="H3" s="17"/>
      <c r="I3" s="17"/>
      <c r="J3" s="17"/>
      <c r="K3" s="17"/>
    </row>
    <row r="4" spans="1:11" ht="15" customHeight="1" x14ac:dyDescent="0.15">
      <c r="A4" s="17"/>
      <c r="B4" s="17"/>
      <c r="C4" s="17"/>
      <c r="D4" s="17"/>
      <c r="E4" s="17"/>
      <c r="F4" s="17"/>
      <c r="G4" s="17"/>
      <c r="H4" s="17"/>
      <c r="I4" s="17"/>
      <c r="J4" s="17"/>
      <c r="K4" s="17"/>
    </row>
    <row r="5" spans="1:11" ht="15" customHeight="1" x14ac:dyDescent="0.15">
      <c r="A5" s="17"/>
      <c r="B5" s="17"/>
      <c r="C5" s="17"/>
      <c r="D5" s="17"/>
      <c r="E5" s="17"/>
      <c r="F5" s="17"/>
      <c r="G5" s="17"/>
      <c r="H5" s="17"/>
      <c r="I5" s="17"/>
      <c r="J5" s="17"/>
      <c r="K5" s="17"/>
    </row>
    <row r="6" spans="1:11" ht="15" customHeight="1" x14ac:dyDescent="0.15">
      <c r="A6" s="17"/>
      <c r="B6" s="17"/>
      <c r="C6" s="17"/>
      <c r="D6" s="17"/>
      <c r="E6" s="17"/>
      <c r="F6" s="17"/>
      <c r="G6" s="17"/>
      <c r="H6" s="17"/>
      <c r="I6" s="17"/>
      <c r="J6" s="17"/>
      <c r="K6" s="17"/>
    </row>
    <row r="7" spans="1:11" ht="15" customHeight="1" x14ac:dyDescent="0.15">
      <c r="A7" s="17"/>
      <c r="B7" s="17"/>
      <c r="C7" s="17"/>
      <c r="D7" s="17"/>
      <c r="E7" s="17"/>
      <c r="F7" s="17"/>
      <c r="G7" s="17"/>
      <c r="H7" s="17"/>
      <c r="I7" s="17"/>
      <c r="J7" s="17"/>
      <c r="K7" s="17"/>
    </row>
    <row r="8" spans="1:11" ht="15" customHeight="1" x14ac:dyDescent="0.15">
      <c r="A8" s="17"/>
      <c r="B8" s="17"/>
      <c r="C8" s="17"/>
      <c r="D8" s="17"/>
      <c r="E8" s="17"/>
      <c r="F8" s="17"/>
      <c r="G8" s="17"/>
      <c r="H8" s="17"/>
      <c r="I8" s="17"/>
      <c r="J8" s="17"/>
      <c r="K8" s="17"/>
    </row>
    <row r="9" spans="1:11" ht="15" customHeight="1" x14ac:dyDescent="0.15">
      <c r="A9" s="17"/>
      <c r="B9" s="17"/>
      <c r="C9" s="17"/>
      <c r="D9" s="17"/>
      <c r="E9" s="17"/>
      <c r="F9" s="17"/>
      <c r="G9" s="17"/>
      <c r="H9" s="17"/>
      <c r="I9" s="17"/>
      <c r="J9" s="17"/>
      <c r="K9" s="17"/>
    </row>
    <row r="10" spans="1:11" ht="39" x14ac:dyDescent="0.15">
      <c r="A10" s="17"/>
      <c r="B10" s="296" t="s">
        <v>84</v>
      </c>
      <c r="C10" s="297"/>
      <c r="D10" s="297"/>
      <c r="E10" s="297"/>
      <c r="F10" s="297"/>
      <c r="G10" s="297"/>
      <c r="H10" s="297"/>
      <c r="I10" s="298"/>
      <c r="J10" s="17"/>
      <c r="K10" s="17"/>
    </row>
    <row r="11" spans="1:11" ht="39" customHeight="1" x14ac:dyDescent="0.15">
      <c r="A11" s="17"/>
      <c r="B11" s="299" t="s">
        <v>85</v>
      </c>
      <c r="C11" s="300"/>
      <c r="D11" s="300"/>
      <c r="E11" s="300"/>
      <c r="F11" s="300"/>
      <c r="G11" s="300"/>
      <c r="H11" s="300"/>
      <c r="I11" s="301"/>
      <c r="J11" s="17"/>
      <c r="K11" s="17"/>
    </row>
    <row r="12" spans="1:11" ht="23" x14ac:dyDescent="0.15">
      <c r="A12" s="17"/>
      <c r="B12" s="20"/>
      <c r="C12" s="21"/>
      <c r="D12" s="21"/>
      <c r="E12" s="17"/>
      <c r="F12" s="17"/>
      <c r="G12" s="17"/>
      <c r="H12" s="17"/>
      <c r="I12" s="17"/>
      <c r="J12" s="17"/>
      <c r="K12" s="17"/>
    </row>
    <row r="13" spans="1:11" ht="26" x14ac:dyDescent="0.15">
      <c r="A13" s="17"/>
      <c r="B13" s="22"/>
      <c r="C13" s="21"/>
      <c r="D13" s="21"/>
      <c r="E13" s="17"/>
      <c r="F13" s="17"/>
      <c r="G13" s="17"/>
      <c r="H13" s="17"/>
      <c r="I13" s="17"/>
      <c r="J13" s="17"/>
      <c r="K13" s="17"/>
    </row>
    <row r="14" spans="1:11" ht="26" x14ac:dyDescent="0.15">
      <c r="A14" s="17"/>
      <c r="B14" s="22"/>
      <c r="C14" s="21"/>
      <c r="D14" s="21"/>
      <c r="E14" s="17"/>
      <c r="F14" s="17"/>
      <c r="G14" s="17"/>
      <c r="H14" s="17"/>
      <c r="I14" s="17"/>
      <c r="J14" s="17"/>
      <c r="K14" s="17"/>
    </row>
    <row r="15" spans="1:11" ht="26" x14ac:dyDescent="0.15">
      <c r="A15" s="17"/>
      <c r="B15" s="22" t="s">
        <v>225</v>
      </c>
      <c r="C15" s="21"/>
      <c r="D15" s="21"/>
      <c r="E15" s="17"/>
      <c r="F15" s="17"/>
      <c r="G15" s="17"/>
      <c r="H15" s="17"/>
      <c r="I15" s="17"/>
      <c r="J15" s="17"/>
      <c r="K15" s="17"/>
    </row>
    <row r="16" spans="1:11" ht="20" x14ac:dyDescent="0.15">
      <c r="A16" s="17"/>
      <c r="B16" s="17"/>
      <c r="C16" s="21"/>
      <c r="D16" s="21"/>
      <c r="E16" s="17"/>
      <c r="F16" s="17"/>
      <c r="G16" s="17"/>
      <c r="H16" s="17"/>
      <c r="I16" s="17"/>
      <c r="J16" s="17"/>
      <c r="K16" s="17"/>
    </row>
    <row r="17" spans="1:11" ht="20" x14ac:dyDescent="0.15">
      <c r="A17" s="17"/>
      <c r="B17" s="17"/>
      <c r="C17" s="21"/>
      <c r="D17" s="21"/>
      <c r="E17" s="17"/>
      <c r="F17" s="17"/>
      <c r="G17" s="17"/>
      <c r="H17" s="17"/>
      <c r="I17" s="17"/>
      <c r="J17" s="17"/>
      <c r="K17" s="17"/>
    </row>
    <row r="18" spans="1:11" ht="23" x14ac:dyDescent="0.15">
      <c r="A18" s="17"/>
      <c r="B18" s="20"/>
      <c r="C18" s="17"/>
      <c r="D18" s="21"/>
      <c r="E18" s="17"/>
      <c r="F18" s="17"/>
      <c r="G18" s="17"/>
      <c r="H18" s="17"/>
      <c r="I18" s="17"/>
      <c r="J18" s="17"/>
      <c r="K18" s="17"/>
    </row>
    <row r="19" spans="1:11" ht="13.75" customHeight="1" x14ac:dyDescent="0.15">
      <c r="A19" s="17"/>
      <c r="B19" s="20"/>
      <c r="C19" s="17"/>
      <c r="D19" s="24"/>
      <c r="E19" s="17"/>
      <c r="F19" s="17"/>
      <c r="G19" s="17"/>
      <c r="H19" s="17"/>
      <c r="I19" s="17"/>
      <c r="J19" s="17"/>
      <c r="K19" s="17"/>
    </row>
    <row r="20" spans="1:11" ht="13.75" customHeight="1" x14ac:dyDescent="0.15">
      <c r="A20" s="17"/>
      <c r="B20" s="20"/>
      <c r="C20" s="17"/>
      <c r="D20" s="24"/>
      <c r="E20" s="17"/>
      <c r="F20" s="17"/>
      <c r="G20" s="17"/>
      <c r="H20" s="17"/>
      <c r="I20" s="17"/>
      <c r="J20" s="17"/>
      <c r="K20" s="17"/>
    </row>
    <row r="21" spans="1:11" ht="13.75" customHeight="1" x14ac:dyDescent="0.15">
      <c r="A21" s="17"/>
      <c r="B21" s="20"/>
      <c r="C21" s="17"/>
      <c r="D21" s="24"/>
      <c r="E21" s="17"/>
      <c r="F21" s="17"/>
      <c r="G21" s="17"/>
      <c r="H21" s="17"/>
      <c r="I21" s="17"/>
      <c r="J21" s="17"/>
      <c r="K21" s="17"/>
    </row>
    <row r="22" spans="1:11" ht="13.75" customHeight="1" x14ac:dyDescent="0.15">
      <c r="A22" s="17"/>
      <c r="B22" s="20"/>
      <c r="C22" s="17"/>
      <c r="D22" s="24"/>
      <c r="E22" s="17"/>
      <c r="F22" s="17"/>
      <c r="G22" s="17"/>
      <c r="H22" s="17"/>
      <c r="I22" s="17"/>
      <c r="J22" s="17"/>
      <c r="K22" s="17"/>
    </row>
    <row r="23" spans="1:11" ht="13.75" customHeight="1" x14ac:dyDescent="0.15">
      <c r="A23" s="17"/>
      <c r="B23" s="20"/>
      <c r="C23" s="17"/>
      <c r="D23" s="24" t="s">
        <v>0</v>
      </c>
      <c r="E23" s="17"/>
      <c r="F23" s="17"/>
      <c r="G23" s="17"/>
      <c r="H23" s="17"/>
      <c r="I23" s="17"/>
      <c r="J23" s="17"/>
      <c r="K23" s="17"/>
    </row>
    <row r="24" spans="1:11" ht="13.75" customHeight="1" x14ac:dyDescent="0.15">
      <c r="A24" s="17"/>
      <c r="B24" s="20"/>
      <c r="C24" s="17"/>
      <c r="D24" s="25" t="s">
        <v>1</v>
      </c>
      <c r="E24" s="17"/>
      <c r="F24" s="17"/>
      <c r="G24" s="17"/>
      <c r="H24" s="17"/>
      <c r="I24" s="17"/>
      <c r="J24" s="17"/>
      <c r="K24" s="17"/>
    </row>
    <row r="25" spans="1:11" ht="13.75" customHeight="1" x14ac:dyDescent="0.15">
      <c r="A25" s="17"/>
      <c r="B25" s="17"/>
      <c r="C25" s="17"/>
      <c r="D25" s="25" t="s">
        <v>2</v>
      </c>
      <c r="E25" s="17"/>
      <c r="F25" s="17"/>
      <c r="G25" s="17"/>
      <c r="H25" s="17"/>
      <c r="I25" s="17"/>
      <c r="J25" s="17"/>
      <c r="K25" s="17"/>
    </row>
    <row r="26" spans="1:11" ht="13.75" customHeight="1" x14ac:dyDescent="0.15">
      <c r="A26" s="17"/>
      <c r="B26" s="20"/>
      <c r="C26" s="17"/>
      <c r="D26" s="25" t="s">
        <v>3</v>
      </c>
      <c r="E26" s="17"/>
      <c r="F26" s="17"/>
      <c r="G26" s="17"/>
      <c r="H26" s="17"/>
      <c r="I26" s="17"/>
      <c r="J26" s="17"/>
      <c r="K26" s="17"/>
    </row>
    <row r="27" spans="1:11" ht="23" x14ac:dyDescent="0.15">
      <c r="A27" s="17"/>
      <c r="B27" s="20"/>
      <c r="C27" s="17"/>
      <c r="D27" s="17"/>
      <c r="E27" s="17"/>
      <c r="F27" s="17"/>
      <c r="G27" s="17"/>
      <c r="H27" s="17"/>
      <c r="I27" s="17"/>
      <c r="J27" s="17"/>
      <c r="K27" s="17"/>
    </row>
    <row r="28" spans="1:11" ht="17.25" customHeight="1" x14ac:dyDescent="0.15">
      <c r="A28" s="17"/>
      <c r="B28" s="17"/>
      <c r="C28" s="17"/>
      <c r="D28" s="25" t="s">
        <v>4</v>
      </c>
      <c r="E28" s="17"/>
      <c r="F28" s="17"/>
      <c r="G28" s="17"/>
      <c r="H28" s="17"/>
      <c r="I28" s="17"/>
      <c r="J28" s="17"/>
      <c r="K28" s="17"/>
    </row>
    <row r="29" spans="1:11" ht="17.25" customHeight="1" x14ac:dyDescent="0.15">
      <c r="A29" s="17"/>
      <c r="B29" s="20"/>
      <c r="C29" s="17"/>
      <c r="D29" s="26" t="s">
        <v>28</v>
      </c>
      <c r="E29" s="17"/>
      <c r="F29" s="17"/>
      <c r="G29" s="17"/>
      <c r="H29" s="17"/>
      <c r="I29" s="17"/>
      <c r="J29" s="17"/>
      <c r="K29" s="17"/>
    </row>
    <row r="30" spans="1:11" ht="17.25" customHeight="1" x14ac:dyDescent="0.15">
      <c r="A30" s="17"/>
      <c r="B30" s="17"/>
      <c r="C30" s="17"/>
      <c r="D30" s="27" t="s">
        <v>5</v>
      </c>
      <c r="E30" s="17"/>
      <c r="F30" s="17"/>
      <c r="G30" s="17"/>
      <c r="H30" s="17"/>
      <c r="I30" s="17"/>
      <c r="J30" s="17"/>
      <c r="K30" s="17"/>
    </row>
    <row r="31" spans="1:11" ht="17.25" customHeight="1" x14ac:dyDescent="0.15">
      <c r="A31" s="17"/>
      <c r="B31" s="20"/>
      <c r="C31" s="17"/>
      <c r="D31" s="25" t="s">
        <v>29</v>
      </c>
      <c r="E31" s="17"/>
      <c r="F31" s="17"/>
      <c r="G31" s="17"/>
      <c r="H31" s="17"/>
      <c r="I31" s="17"/>
      <c r="J31" s="17"/>
      <c r="K31" s="17"/>
    </row>
    <row r="32" spans="1:11" ht="23" x14ac:dyDescent="0.15">
      <c r="A32" s="17"/>
      <c r="B32" s="20"/>
      <c r="C32" s="17"/>
      <c r="D32" s="21"/>
      <c r="E32" s="17"/>
      <c r="F32" s="17"/>
      <c r="G32" s="17"/>
      <c r="H32" s="17"/>
      <c r="I32" s="17"/>
      <c r="J32" s="17"/>
      <c r="K32" s="17"/>
    </row>
    <row r="33" spans="1:11" ht="23" x14ac:dyDescent="0.15">
      <c r="A33" s="17"/>
      <c r="B33" s="20"/>
      <c r="C33" s="17"/>
      <c r="D33" s="21"/>
      <c r="E33" s="17"/>
      <c r="F33" s="17"/>
      <c r="G33" s="17"/>
      <c r="H33" s="17"/>
      <c r="I33" s="17"/>
      <c r="J33" s="17"/>
      <c r="K33" s="17"/>
    </row>
    <row r="34" spans="1:11" ht="17" x14ac:dyDescent="0.15">
      <c r="A34" s="17"/>
      <c r="B34" s="17"/>
      <c r="C34" s="17"/>
      <c r="D34" s="17"/>
      <c r="E34" s="28"/>
      <c r="F34" s="17"/>
      <c r="G34" s="17"/>
      <c r="H34" s="17"/>
      <c r="I34" s="17"/>
      <c r="J34" s="17"/>
      <c r="K34" s="17"/>
    </row>
    <row r="35" spans="1:11" ht="17" x14ac:dyDescent="0.15">
      <c r="A35" s="17"/>
      <c r="B35" s="17"/>
      <c r="C35" s="17"/>
      <c r="D35" s="17"/>
      <c r="E35" s="28"/>
      <c r="F35" s="17"/>
      <c r="G35" s="17"/>
      <c r="H35" s="17"/>
      <c r="I35" s="17"/>
      <c r="J35" s="17"/>
      <c r="K35" s="17"/>
    </row>
    <row r="36" spans="1:11" ht="17" x14ac:dyDescent="0.15">
      <c r="A36" s="17"/>
      <c r="B36" s="17"/>
      <c r="C36" s="17"/>
      <c r="D36" s="17"/>
      <c r="E36" s="28" t="s">
        <v>6</v>
      </c>
      <c r="F36" s="17"/>
      <c r="G36" s="17"/>
      <c r="H36" s="17"/>
      <c r="I36" s="17"/>
      <c r="J36" s="17"/>
      <c r="K36" s="17"/>
    </row>
    <row r="37" spans="1:11" ht="87" customHeight="1" x14ac:dyDescent="0.15">
      <c r="A37" s="293" t="s">
        <v>42</v>
      </c>
      <c r="B37" s="294"/>
      <c r="C37" s="294"/>
      <c r="D37" s="294"/>
      <c r="E37" s="294"/>
      <c r="F37" s="294"/>
      <c r="G37" s="294"/>
      <c r="H37" s="294"/>
      <c r="I37" s="294"/>
      <c r="J37" s="295"/>
      <c r="K37" s="29"/>
    </row>
    <row r="38" spans="1:11" ht="84" customHeight="1" x14ac:dyDescent="0.15">
      <c r="A38" s="293" t="s">
        <v>43</v>
      </c>
      <c r="B38" s="294"/>
      <c r="C38" s="294"/>
      <c r="D38" s="294"/>
      <c r="E38" s="294"/>
      <c r="F38" s="294"/>
      <c r="G38" s="294"/>
      <c r="H38" s="294"/>
      <c r="I38" s="294"/>
      <c r="J38" s="295"/>
      <c r="K38" s="29"/>
    </row>
    <row r="39" spans="1:11" ht="15" customHeight="1" x14ac:dyDescent="0.15">
      <c r="A39" s="30"/>
      <c r="B39" s="31"/>
      <c r="C39" s="31"/>
      <c r="D39" s="30"/>
      <c r="E39" s="32" t="s">
        <v>30</v>
      </c>
      <c r="F39" s="31"/>
      <c r="G39" s="31"/>
      <c r="H39" s="31"/>
      <c r="I39" s="31"/>
      <c r="J39" s="30"/>
      <c r="K39" s="30"/>
    </row>
    <row r="40" spans="1:11" ht="15" customHeight="1" x14ac:dyDescent="0.15">
      <c r="A40" s="30"/>
      <c r="B40" s="31"/>
      <c r="C40" s="31"/>
      <c r="D40" s="30"/>
      <c r="E40" s="32" t="s">
        <v>31</v>
      </c>
      <c r="F40" s="31"/>
      <c r="G40" s="31"/>
      <c r="H40" s="31"/>
      <c r="I40" s="31"/>
      <c r="J40" s="30"/>
      <c r="K40" s="30"/>
    </row>
    <row r="41" spans="1:11" ht="15" customHeight="1" x14ac:dyDescent="0.15">
      <c r="A41" s="30"/>
      <c r="B41" s="30"/>
      <c r="C41" s="30"/>
      <c r="D41" s="30"/>
      <c r="E41" s="32" t="s">
        <v>32</v>
      </c>
      <c r="F41" s="30"/>
      <c r="G41" s="30"/>
      <c r="H41" s="30"/>
      <c r="I41" s="30"/>
      <c r="J41" s="30"/>
      <c r="K41" s="30"/>
    </row>
    <row r="42" spans="1:11" ht="20" x14ac:dyDescent="0.15">
      <c r="A42" s="17"/>
      <c r="B42" s="21"/>
      <c r="C42" s="21"/>
      <c r="D42" s="21"/>
      <c r="E42" s="17"/>
      <c r="F42" s="17"/>
      <c r="G42" s="17"/>
      <c r="H42" s="17"/>
      <c r="I42" s="17"/>
      <c r="J42" s="17"/>
      <c r="K42" s="17"/>
    </row>
    <row r="43" spans="1:11" ht="20" x14ac:dyDescent="0.15">
      <c r="A43" s="17"/>
      <c r="B43" s="21"/>
      <c r="C43" s="21"/>
      <c r="D43" s="21"/>
      <c r="E43" s="17"/>
      <c r="F43" s="17"/>
      <c r="G43" s="17"/>
      <c r="H43" s="17"/>
      <c r="I43" s="17"/>
      <c r="J43" s="17"/>
      <c r="K43" s="17"/>
    </row>
  </sheetData>
  <mergeCells count="4">
    <mergeCell ref="A37:J37"/>
    <mergeCell ref="A38:J38"/>
    <mergeCell ref="B10:I10"/>
    <mergeCell ref="B11:I11"/>
  </mergeCells>
  <pageMargins left="0.75" right="0.75" top="1" bottom="1" header="0.5" footer="0.5"/>
  <pageSetup paperSize="9" scale="67" orientation="portrait" useFirstPageNumber="1"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C00000"/>
  </sheetPr>
  <dimension ref="A1:J34"/>
  <sheetViews>
    <sheetView showGridLines="0" workbookViewId="0">
      <selection activeCell="C2" sqref="C2"/>
    </sheetView>
  </sheetViews>
  <sheetFormatPr baseColWidth="10" defaultColWidth="8.33203125" defaultRowHeight="25" customHeight="1" x14ac:dyDescent="0.15"/>
  <cols>
    <col min="1" max="1" width="9.33203125" style="18" customWidth="1"/>
    <col min="2" max="2" width="95.1640625" style="18" customWidth="1"/>
    <col min="3" max="10" width="9.33203125" style="18" customWidth="1"/>
    <col min="11" max="16384" width="8.33203125" style="18"/>
  </cols>
  <sheetData>
    <row r="1" spans="1:10" ht="15" customHeight="1" x14ac:dyDescent="0.15">
      <c r="A1" s="17"/>
      <c r="B1" s="17"/>
      <c r="C1" s="17"/>
      <c r="D1" s="17"/>
      <c r="E1" s="17"/>
      <c r="F1" s="17"/>
      <c r="G1" s="17"/>
      <c r="H1" s="17"/>
      <c r="I1" s="17"/>
      <c r="J1" s="17"/>
    </row>
    <row r="2" spans="1:10" ht="17" x14ac:dyDescent="0.25">
      <c r="A2" s="17"/>
      <c r="B2" s="17"/>
      <c r="C2" s="19"/>
      <c r="D2" s="17"/>
      <c r="E2" s="17"/>
      <c r="F2" s="17"/>
      <c r="G2" s="23"/>
      <c r="H2" s="17"/>
      <c r="I2" s="17"/>
      <c r="J2" s="17"/>
    </row>
    <row r="3" spans="1:10" ht="15" customHeight="1" x14ac:dyDescent="0.15">
      <c r="A3" s="17"/>
      <c r="B3" s="17"/>
      <c r="C3" s="17"/>
      <c r="D3" s="17"/>
      <c r="E3" s="17"/>
      <c r="F3" s="17"/>
      <c r="G3" s="17"/>
      <c r="H3" s="17"/>
      <c r="I3" s="17"/>
      <c r="J3" s="17"/>
    </row>
    <row r="4" spans="1:10" ht="15" customHeight="1" x14ac:dyDescent="0.15">
      <c r="A4" s="17"/>
      <c r="B4" s="17"/>
      <c r="C4" s="17"/>
      <c r="D4" s="17"/>
      <c r="E4" s="17"/>
      <c r="F4" s="17"/>
      <c r="G4" s="17"/>
      <c r="H4" s="17"/>
      <c r="I4" s="17"/>
      <c r="J4" s="17"/>
    </row>
    <row r="5" spans="1:10" ht="15" customHeight="1" x14ac:dyDescent="0.15">
      <c r="A5" s="17"/>
      <c r="B5" s="17"/>
      <c r="C5" s="17"/>
      <c r="D5" s="17"/>
      <c r="E5" s="17"/>
      <c r="F5" s="17"/>
      <c r="G5" s="17"/>
      <c r="H5" s="17"/>
      <c r="I5" s="17"/>
      <c r="J5" s="17"/>
    </row>
    <row r="6" spans="1:10" ht="15" customHeight="1" x14ac:dyDescent="0.15">
      <c r="A6" s="17"/>
      <c r="B6" s="17"/>
      <c r="C6" s="17"/>
      <c r="D6" s="17"/>
      <c r="E6" s="17"/>
      <c r="F6" s="17"/>
      <c r="G6" s="17"/>
      <c r="H6" s="17"/>
      <c r="I6" s="17"/>
      <c r="J6" s="17"/>
    </row>
    <row r="7" spans="1:10" ht="15" customHeight="1" x14ac:dyDescent="0.15">
      <c r="A7" s="17"/>
      <c r="B7" s="17"/>
      <c r="C7" s="17"/>
      <c r="D7" s="17"/>
      <c r="E7" s="17"/>
      <c r="F7" s="17"/>
      <c r="G7" s="17"/>
      <c r="H7" s="17"/>
      <c r="I7" s="17"/>
      <c r="J7" s="17"/>
    </row>
    <row r="8" spans="1:10" ht="15" customHeight="1" x14ac:dyDescent="0.15">
      <c r="A8" s="17"/>
      <c r="B8" s="17"/>
      <c r="C8" s="17"/>
      <c r="D8" s="17"/>
      <c r="E8" s="17"/>
      <c r="F8" s="17"/>
      <c r="G8" s="17"/>
      <c r="H8" s="17"/>
      <c r="I8" s="17"/>
      <c r="J8" s="17"/>
    </row>
    <row r="9" spans="1:10" ht="39" x14ac:dyDescent="0.15">
      <c r="A9" s="17"/>
      <c r="B9" s="33" t="s">
        <v>33</v>
      </c>
      <c r="C9" s="21"/>
      <c r="D9" s="21"/>
      <c r="E9" s="17"/>
      <c r="F9" s="17"/>
      <c r="G9" s="17"/>
      <c r="H9" s="17"/>
      <c r="I9" s="17"/>
      <c r="J9" s="17"/>
    </row>
    <row r="10" spans="1:10" ht="20" x14ac:dyDescent="0.15">
      <c r="A10" s="17"/>
      <c r="B10" s="17"/>
      <c r="C10" s="21"/>
      <c r="D10" s="21"/>
      <c r="E10" s="17"/>
      <c r="F10" s="17"/>
      <c r="G10" s="17"/>
      <c r="H10" s="17"/>
      <c r="I10" s="17"/>
      <c r="J10" s="17"/>
    </row>
    <row r="11" spans="1:10" ht="23" x14ac:dyDescent="0.15">
      <c r="A11" s="17"/>
      <c r="B11" s="20"/>
      <c r="C11" s="21"/>
      <c r="D11" s="21"/>
      <c r="E11" s="17"/>
      <c r="F11" s="17"/>
      <c r="G11" s="17"/>
      <c r="H11" s="17"/>
      <c r="I11" s="17"/>
      <c r="J11" s="17"/>
    </row>
    <row r="12" spans="1:10" ht="34.75" customHeight="1" x14ac:dyDescent="0.25">
      <c r="A12" s="17"/>
      <c r="B12" s="23"/>
      <c r="C12" s="21"/>
      <c r="D12" s="21"/>
      <c r="E12" s="17"/>
      <c r="F12" s="17"/>
      <c r="G12" s="17"/>
      <c r="H12" s="17"/>
      <c r="I12" s="17"/>
      <c r="J12" s="17"/>
    </row>
    <row r="13" spans="1:10" ht="34.75" customHeight="1" x14ac:dyDescent="0.15">
      <c r="A13" s="17"/>
      <c r="B13" s="34"/>
      <c r="C13" s="17"/>
      <c r="D13" s="21"/>
      <c r="E13" s="17"/>
      <c r="F13" s="17"/>
      <c r="G13" s="17"/>
      <c r="H13" s="17"/>
      <c r="I13" s="17"/>
      <c r="J13" s="17"/>
    </row>
    <row r="14" spans="1:10" ht="34.75" customHeight="1" x14ac:dyDescent="0.15">
      <c r="A14" s="17"/>
      <c r="B14" s="34"/>
      <c r="C14" s="35"/>
      <c r="D14" s="21"/>
      <c r="E14" s="17"/>
      <c r="F14" s="17"/>
      <c r="G14" s="17"/>
      <c r="H14" s="17"/>
      <c r="I14" s="17"/>
      <c r="J14" s="17"/>
    </row>
    <row r="15" spans="1:10" ht="34.75" customHeight="1" x14ac:dyDescent="0.15">
      <c r="A15" s="17"/>
      <c r="B15" s="34"/>
      <c r="C15" s="17"/>
      <c r="D15" s="21"/>
      <c r="E15" s="17"/>
      <c r="F15" s="17"/>
      <c r="G15" s="17"/>
      <c r="H15" s="17"/>
      <c r="I15" s="17"/>
      <c r="J15" s="17"/>
    </row>
    <row r="16" spans="1:10" ht="34.75" customHeight="1" x14ac:dyDescent="0.3">
      <c r="A16" s="17"/>
      <c r="B16" s="36"/>
      <c r="C16" s="17"/>
      <c r="D16" s="21"/>
      <c r="E16" s="17"/>
      <c r="F16" s="17"/>
      <c r="G16" s="17"/>
      <c r="H16" s="17"/>
      <c r="I16" s="17"/>
      <c r="J16" s="17"/>
    </row>
    <row r="17" spans="1:10" ht="34.75" customHeight="1" x14ac:dyDescent="0.15">
      <c r="A17" s="17"/>
      <c r="B17" s="37" t="s">
        <v>34</v>
      </c>
      <c r="C17" s="17"/>
      <c r="D17" s="24"/>
      <c r="E17" s="17"/>
      <c r="F17" s="17"/>
      <c r="G17" s="17"/>
      <c r="H17" s="17"/>
      <c r="I17" s="17"/>
      <c r="J17" s="17"/>
    </row>
    <row r="18" spans="1:10" ht="48" x14ac:dyDescent="0.15">
      <c r="A18" s="17"/>
      <c r="B18" s="34" t="s">
        <v>35</v>
      </c>
      <c r="C18" s="17"/>
      <c r="D18" s="17"/>
      <c r="E18" s="17"/>
      <c r="F18" s="17"/>
      <c r="G18" s="17"/>
      <c r="H18" s="17"/>
      <c r="I18" s="17"/>
      <c r="J18" s="17"/>
    </row>
    <row r="19" spans="1:10" ht="34.75" customHeight="1" x14ac:dyDescent="0.3">
      <c r="A19" s="17"/>
      <c r="B19" s="36"/>
      <c r="C19" s="17"/>
      <c r="D19" s="25"/>
      <c r="E19" s="17"/>
      <c r="F19" s="17"/>
      <c r="G19" s="17"/>
      <c r="H19" s="17"/>
      <c r="I19" s="17"/>
      <c r="J19" s="17"/>
    </row>
    <row r="20" spans="1:10" ht="34.75" customHeight="1" x14ac:dyDescent="0.15">
      <c r="A20" s="17"/>
      <c r="B20" s="37" t="s">
        <v>36</v>
      </c>
      <c r="C20" s="17"/>
      <c r="D20" s="25"/>
      <c r="E20" s="17"/>
      <c r="F20" s="17"/>
      <c r="G20" s="17"/>
      <c r="H20" s="17"/>
      <c r="I20" s="17"/>
      <c r="J20" s="17"/>
    </row>
    <row r="21" spans="1:10" ht="64" x14ac:dyDescent="0.15">
      <c r="A21" s="17"/>
      <c r="B21" s="34" t="s">
        <v>37</v>
      </c>
      <c r="C21" s="17"/>
      <c r="D21" s="17"/>
      <c r="E21" s="17"/>
      <c r="F21" s="17"/>
      <c r="G21" s="17"/>
      <c r="H21" s="17"/>
      <c r="I21" s="17"/>
      <c r="J21" s="17"/>
    </row>
    <row r="22" spans="1:10" ht="48" x14ac:dyDescent="0.15">
      <c r="A22" s="17"/>
      <c r="B22" s="34" t="s">
        <v>38</v>
      </c>
      <c r="C22" s="17"/>
      <c r="D22" s="17"/>
      <c r="E22" s="17"/>
      <c r="F22" s="17"/>
      <c r="G22" s="17"/>
      <c r="H22" s="17"/>
      <c r="I22" s="17"/>
      <c r="J22" s="17"/>
    </row>
    <row r="23" spans="1:10" ht="45" customHeight="1" x14ac:dyDescent="0.15">
      <c r="A23" s="17"/>
      <c r="B23" s="34"/>
      <c r="C23" s="17"/>
      <c r="D23" s="38"/>
      <c r="E23" s="17"/>
      <c r="F23" s="17"/>
      <c r="G23" s="17"/>
      <c r="H23" s="17"/>
      <c r="I23" s="17"/>
      <c r="J23" s="17"/>
    </row>
    <row r="24" spans="1:10" ht="34.75" customHeight="1" x14ac:dyDescent="0.15">
      <c r="A24" s="17"/>
      <c r="B24" s="34"/>
      <c r="C24" s="17"/>
      <c r="D24" s="39"/>
      <c r="E24" s="17"/>
      <c r="F24" s="17"/>
      <c r="G24" s="17"/>
      <c r="H24" s="17"/>
      <c r="I24" s="17"/>
      <c r="J24" s="17"/>
    </row>
    <row r="25" spans="1:10" ht="17.25" customHeight="1" x14ac:dyDescent="0.15">
      <c r="A25" s="17"/>
      <c r="B25" s="40"/>
      <c r="C25" s="17"/>
      <c r="D25" s="25"/>
      <c r="E25" s="17"/>
      <c r="F25" s="17"/>
      <c r="G25" s="17"/>
      <c r="H25" s="17"/>
      <c r="I25" s="17"/>
      <c r="J25" s="17"/>
    </row>
    <row r="26" spans="1:10" ht="23" x14ac:dyDescent="0.15">
      <c r="A26" s="17"/>
      <c r="B26" s="40"/>
      <c r="C26" s="17"/>
      <c r="D26" s="21"/>
      <c r="E26" s="17"/>
      <c r="F26" s="17"/>
      <c r="G26" s="17"/>
      <c r="H26" s="17"/>
      <c r="I26" s="17"/>
      <c r="J26" s="17"/>
    </row>
    <row r="27" spans="1:10" ht="23" x14ac:dyDescent="0.15">
      <c r="A27" s="17"/>
      <c r="B27" s="20"/>
      <c r="C27" s="17"/>
      <c r="D27" s="21"/>
      <c r="E27" s="17"/>
      <c r="F27" s="17"/>
      <c r="G27" s="17"/>
      <c r="H27" s="17"/>
      <c r="I27" s="17"/>
      <c r="J27" s="17"/>
    </row>
    <row r="28" spans="1:10" ht="17" x14ac:dyDescent="0.15">
      <c r="A28" s="17"/>
      <c r="B28" s="17"/>
      <c r="C28" s="17"/>
      <c r="D28" s="17"/>
      <c r="E28" s="28"/>
      <c r="F28" s="17"/>
      <c r="G28" s="17"/>
      <c r="H28" s="17"/>
      <c r="I28" s="17"/>
      <c r="J28" s="17"/>
    </row>
    <row r="29" spans="1:10" ht="35" customHeight="1" x14ac:dyDescent="0.15">
      <c r="A29" s="302"/>
      <c r="B29" s="302"/>
      <c r="C29" s="302"/>
      <c r="D29" s="302"/>
      <c r="E29" s="302"/>
      <c r="F29" s="302"/>
      <c r="G29" s="302"/>
      <c r="H29" s="302"/>
      <c r="I29" s="302"/>
      <c r="J29" s="302"/>
    </row>
    <row r="30" spans="1:10" ht="45" customHeight="1" x14ac:dyDescent="0.15">
      <c r="A30" s="302"/>
      <c r="B30" s="302"/>
      <c r="C30" s="302"/>
      <c r="D30" s="302"/>
      <c r="E30" s="302"/>
      <c r="F30" s="302"/>
      <c r="G30" s="302"/>
      <c r="H30" s="302"/>
      <c r="I30" s="302"/>
      <c r="J30" s="302"/>
    </row>
    <row r="31" spans="1:10" ht="15" customHeight="1" x14ac:dyDescent="0.15">
      <c r="A31" s="30"/>
      <c r="B31" s="31"/>
      <c r="C31" s="31"/>
      <c r="D31" s="30"/>
      <c r="E31" s="32"/>
      <c r="F31" s="31"/>
      <c r="G31" s="31"/>
      <c r="H31" s="31"/>
      <c r="I31" s="31"/>
      <c r="J31" s="30"/>
    </row>
    <row r="32" spans="1:10" ht="15" customHeight="1" x14ac:dyDescent="0.15">
      <c r="A32" s="30"/>
      <c r="B32" s="31"/>
      <c r="C32" s="31"/>
      <c r="D32" s="30"/>
      <c r="E32" s="32"/>
      <c r="F32" s="31"/>
      <c r="G32" s="31"/>
      <c r="H32" s="31"/>
      <c r="I32" s="31"/>
      <c r="J32" s="30"/>
    </row>
    <row r="33" spans="1:10" ht="15" customHeight="1" x14ac:dyDescent="0.15">
      <c r="A33" s="30"/>
      <c r="B33" s="30"/>
      <c r="C33" s="30"/>
      <c r="D33" s="30"/>
      <c r="E33" s="32"/>
      <c r="F33" s="30"/>
      <c r="G33" s="30"/>
      <c r="H33" s="30"/>
      <c r="I33" s="30"/>
      <c r="J33" s="30"/>
    </row>
    <row r="34" spans="1:10" ht="20" x14ac:dyDescent="0.15">
      <c r="A34" s="17"/>
      <c r="B34" s="21"/>
      <c r="C34" s="21"/>
      <c r="D34" s="21"/>
      <c r="E34" s="17"/>
      <c r="F34" s="17"/>
      <c r="G34" s="17"/>
      <c r="H34" s="17"/>
      <c r="I34" s="17"/>
      <c r="J34" s="17"/>
    </row>
  </sheetData>
  <mergeCells count="2">
    <mergeCell ref="A29:J29"/>
    <mergeCell ref="A30:J30"/>
  </mergeCells>
  <pageMargins left="0.75" right="0.75" top="1" bottom="1" header="0.5" footer="0.5"/>
  <pageSetup paperSize="9" scale="87" orientation="landscape" useFirstPageNumber="1"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00000"/>
    <pageSetUpPr fitToPage="1"/>
  </sheetPr>
  <dimension ref="A1:DO144"/>
  <sheetViews>
    <sheetView showGridLines="0" zoomScaleNormal="80" workbookViewId="0">
      <selection activeCell="I56" sqref="I56:AF60"/>
    </sheetView>
  </sheetViews>
  <sheetFormatPr baseColWidth="10" defaultColWidth="10.33203125" defaultRowHeight="20" customHeight="1" x14ac:dyDescent="0.15"/>
  <cols>
    <col min="1" max="1" width="2" style="16" customWidth="1"/>
    <col min="2" max="2" width="6.6640625" style="7" customWidth="1"/>
    <col min="3" max="3" width="41.5" style="7" bestFit="1" customWidth="1"/>
    <col min="4" max="4" width="32.33203125" style="7" customWidth="1"/>
    <col min="5" max="5" width="14.33203125" style="7" customWidth="1"/>
    <col min="6" max="7" width="12.83203125" style="7" customWidth="1"/>
    <col min="8" max="29" width="13.33203125" style="7" customWidth="1"/>
    <col min="30" max="30" width="40.5" style="7" bestFit="1" customWidth="1"/>
    <col min="31" max="31" width="33.83203125" style="7" customWidth="1"/>
    <col min="32" max="37" width="13.33203125" style="7" customWidth="1"/>
    <col min="38" max="16384" width="10.33203125" style="7"/>
  </cols>
  <sheetData>
    <row r="1" spans="1:25" s="1" customFormat="1" ht="29" customHeight="1" x14ac:dyDescent="0.15">
      <c r="A1" s="305" t="s">
        <v>68</v>
      </c>
      <c r="B1" s="306"/>
      <c r="C1" s="306"/>
      <c r="D1" s="306"/>
      <c r="E1" s="306"/>
      <c r="F1" s="306"/>
      <c r="G1" s="306"/>
      <c r="H1" s="306"/>
      <c r="I1" s="306"/>
    </row>
    <row r="2" spans="1:25" s="6" customFormat="1" x14ac:dyDescent="0.15">
      <c r="A2" s="2"/>
      <c r="B2" s="3"/>
      <c r="C2" s="4"/>
      <c r="D2" s="4"/>
      <c r="E2" s="4"/>
      <c r="F2" s="4"/>
      <c r="G2" s="15"/>
      <c r="H2" s="5"/>
      <c r="I2" s="5"/>
    </row>
    <row r="3" spans="1:25" s="218" customFormat="1" ht="17" customHeight="1" x14ac:dyDescent="0.15">
      <c r="A3" s="218" t="s">
        <v>77</v>
      </c>
    </row>
    <row r="4" spans="1:25" s="218" customFormat="1" ht="17" customHeight="1" x14ac:dyDescent="0.15"/>
    <row r="5" spans="1:25" s="157" customFormat="1" ht="17" customHeight="1" x14ac:dyDescent="0.15"/>
    <row r="6" spans="1:25" ht="20" customHeight="1" thickBot="1" x14ac:dyDescent="0.2">
      <c r="B6" s="7" t="s">
        <v>96</v>
      </c>
    </row>
    <row r="7" spans="1:25" ht="27" customHeight="1" thickBot="1" x14ac:dyDescent="0.3">
      <c r="A7" s="8"/>
      <c r="B7" s="307" t="s">
        <v>62</v>
      </c>
      <c r="C7" s="308"/>
      <c r="D7" s="42" t="s">
        <v>63</v>
      </c>
      <c r="E7" s="42">
        <v>2017</v>
      </c>
      <c r="F7" s="43" t="s">
        <v>22</v>
      </c>
      <c r="H7"/>
      <c r="I7"/>
      <c r="J7"/>
    </row>
    <row r="8" spans="1:25" ht="22" customHeight="1" x14ac:dyDescent="0.25">
      <c r="A8" s="8"/>
      <c r="B8" s="47" t="s">
        <v>64</v>
      </c>
      <c r="C8" s="48" t="str">
        <f>'Outputs summary'!B34</f>
        <v>Passenger cars</v>
      </c>
      <c r="D8" s="51" t="str">
        <f>'Outputs summary'!H10</f>
        <v>Millions of passenger-kilometres</v>
      </c>
      <c r="E8" s="52"/>
      <c r="F8" s="53"/>
      <c r="G8" s="54"/>
      <c r="H8"/>
      <c r="I8"/>
      <c r="J8"/>
      <c r="K8" s="54"/>
      <c r="L8" s="54"/>
      <c r="M8" s="54"/>
      <c r="N8" s="54"/>
      <c r="O8" s="54"/>
      <c r="P8" s="54"/>
      <c r="Q8" s="54"/>
      <c r="R8" s="54"/>
    </row>
    <row r="9" spans="1:25" ht="22" customHeight="1" x14ac:dyDescent="0.25">
      <c r="A9" s="8"/>
      <c r="B9" s="47" t="s">
        <v>65</v>
      </c>
      <c r="C9" s="48" t="str">
        <f>'Outputs summary'!B59</f>
        <v>Rail</v>
      </c>
      <c r="D9" s="51" t="str">
        <f>D8</f>
        <v>Millions of passenger-kilometres</v>
      </c>
      <c r="E9" s="52"/>
      <c r="F9" s="53"/>
      <c r="G9" s="54"/>
      <c r="H9"/>
      <c r="I9"/>
      <c r="J9"/>
      <c r="K9" s="54"/>
      <c r="L9" s="54"/>
      <c r="M9" s="54"/>
      <c r="N9" s="54"/>
      <c r="O9" s="54"/>
      <c r="P9" s="54"/>
      <c r="Q9" s="54"/>
      <c r="R9" s="54"/>
    </row>
    <row r="10" spans="1:25" ht="22" customHeight="1" x14ac:dyDescent="0.25">
      <c r="A10" s="8"/>
      <c r="B10" s="47" t="s">
        <v>66</v>
      </c>
      <c r="C10" s="48" t="str">
        <f>'Outputs summary'!B84</f>
        <v>2-wheeler</v>
      </c>
      <c r="D10" s="51" t="str">
        <f>D9</f>
        <v>Millions of passenger-kilometres</v>
      </c>
      <c r="E10" s="41"/>
      <c r="F10" s="53"/>
      <c r="G10" s="54"/>
      <c r="H10"/>
      <c r="I10"/>
      <c r="J10"/>
      <c r="K10" s="54"/>
      <c r="L10" s="54"/>
      <c r="M10" s="54"/>
      <c r="N10" s="54"/>
      <c r="O10" s="54"/>
      <c r="P10" s="54"/>
      <c r="Q10" s="54"/>
      <c r="R10" s="54"/>
    </row>
    <row r="11" spans="1:25" ht="22" customHeight="1" x14ac:dyDescent="0.25">
      <c r="A11" s="8"/>
      <c r="B11" s="47" t="s">
        <v>129</v>
      </c>
      <c r="C11" s="12" t="str">
        <f>'Outputs summary'!B109</f>
        <v>Motor coaches, buses and trolley buses</v>
      </c>
      <c r="D11" s="51" t="str">
        <f>D10</f>
        <v>Millions of passenger-kilometres</v>
      </c>
      <c r="E11" s="13"/>
      <c r="F11" s="53"/>
      <c r="G11" s="54"/>
      <c r="H11"/>
      <c r="I11"/>
      <c r="J11"/>
      <c r="K11" s="54"/>
      <c r="L11" s="54"/>
      <c r="M11" s="54"/>
      <c r="N11" s="54"/>
      <c r="O11" s="54"/>
      <c r="P11" s="54"/>
      <c r="Q11" s="54"/>
      <c r="R11" s="54"/>
    </row>
    <row r="12" spans="1:25" ht="22" customHeight="1" thickBot="1" x14ac:dyDescent="0.3">
      <c r="A12" s="8"/>
      <c r="B12" s="49" t="s">
        <v>67</v>
      </c>
      <c r="C12" s="50" t="str">
        <f>'Outputs summary'!B134</f>
        <v>Shared bicycles</v>
      </c>
      <c r="D12" s="55" t="str">
        <f>D11</f>
        <v>Millions of passenger-kilometres</v>
      </c>
      <c r="E12" s="56"/>
      <c r="F12" s="57"/>
      <c r="G12" s="54"/>
      <c r="H12"/>
      <c r="I12"/>
      <c r="J12"/>
      <c r="K12" s="54"/>
      <c r="L12" s="54"/>
      <c r="M12" s="54"/>
      <c r="N12" s="54"/>
      <c r="O12" s="54"/>
      <c r="P12" s="54"/>
      <c r="Q12" s="54"/>
      <c r="R12" s="54"/>
    </row>
    <row r="13" spans="1:25" ht="22" customHeight="1" x14ac:dyDescent="0.25">
      <c r="A13" s="8"/>
      <c r="B13" s="158"/>
      <c r="C13" s="48"/>
      <c r="D13" s="51"/>
      <c r="E13" s="52"/>
      <c r="F13" s="62"/>
      <c r="G13" s="54"/>
      <c r="H13"/>
      <c r="I13"/>
      <c r="J13"/>
      <c r="K13" s="54"/>
      <c r="L13" s="54"/>
      <c r="M13" s="54"/>
      <c r="N13" s="54"/>
      <c r="O13" s="54"/>
      <c r="P13" s="54"/>
      <c r="Q13" s="54"/>
      <c r="R13" s="54"/>
      <c r="Y13" s="252"/>
    </row>
    <row r="14" spans="1:25" ht="22" customHeight="1" thickBot="1" x14ac:dyDescent="0.2">
      <c r="A14"/>
      <c r="B14" s="54" t="s">
        <v>78</v>
      </c>
      <c r="C14" s="59"/>
      <c r="D14" s="59"/>
      <c r="E14" s="59"/>
      <c r="F14" s="59"/>
      <c r="G14" s="54"/>
      <c r="H14"/>
      <c r="I14"/>
      <c r="J14"/>
      <c r="K14" s="54"/>
      <c r="L14" s="54"/>
      <c r="M14" s="54"/>
      <c r="N14" s="54"/>
      <c r="O14" s="54"/>
      <c r="P14" s="54"/>
      <c r="Q14" s="54"/>
      <c r="R14" s="54"/>
    </row>
    <row r="15" spans="1:25" ht="27" customHeight="1" thickBot="1" x14ac:dyDescent="0.3">
      <c r="A15" s="8"/>
      <c r="B15" s="307" t="s">
        <v>86</v>
      </c>
      <c r="C15" s="308"/>
      <c r="D15" s="42" t="s">
        <v>63</v>
      </c>
      <c r="E15" s="42">
        <v>2017</v>
      </c>
      <c r="F15" s="43" t="s">
        <v>22</v>
      </c>
      <c r="G15" s="54"/>
      <c r="H15"/>
      <c r="I15"/>
      <c r="J15"/>
      <c r="K15" s="54"/>
      <c r="L15" s="54"/>
      <c r="M15" s="54"/>
      <c r="N15" s="54"/>
      <c r="O15" s="54"/>
      <c r="P15" s="54"/>
      <c r="Q15" s="54"/>
      <c r="R15" s="54"/>
    </row>
    <row r="16" spans="1:25" ht="21" customHeight="1" x14ac:dyDescent="0.25">
      <c r="A16" s="8"/>
      <c r="B16" s="47" t="s">
        <v>70</v>
      </c>
      <c r="C16" s="48" t="str">
        <f>'Outputs summary'!B160</f>
        <v>Own vehicle for personal use</v>
      </c>
      <c r="D16" s="51" t="str">
        <f>'Outputs summary'!H25</f>
        <v>Millions of passenger-kilometres</v>
      </c>
      <c r="E16" s="60"/>
      <c r="F16" s="174"/>
      <c r="G16" s="166"/>
      <c r="H16"/>
      <c r="I16"/>
      <c r="J16"/>
      <c r="K16" s="54"/>
      <c r="L16" s="54"/>
      <c r="M16" s="54"/>
      <c r="N16" s="54"/>
      <c r="O16" s="54"/>
      <c r="P16" s="54"/>
      <c r="Q16" s="54"/>
      <c r="R16" s="54"/>
    </row>
    <row r="17" spans="1:119" ht="21" customHeight="1" x14ac:dyDescent="0.25">
      <c r="A17" s="8"/>
      <c r="B17" s="47" t="s">
        <v>71</v>
      </c>
      <c r="C17" s="48" t="str">
        <f>'Outputs summary'!B185</f>
        <v>Car sharing</v>
      </c>
      <c r="D17" s="51" t="str">
        <f>D16</f>
        <v>Millions of passenger-kilometres</v>
      </c>
      <c r="E17" s="60"/>
      <c r="F17" s="174"/>
      <c r="G17" s="165"/>
      <c r="H17"/>
      <c r="I17"/>
      <c r="J17"/>
      <c r="K17" s="54"/>
      <c r="L17" s="54"/>
      <c r="M17" s="54"/>
      <c r="N17" s="54"/>
      <c r="O17" s="54"/>
      <c r="P17" s="54"/>
      <c r="Q17" s="54"/>
      <c r="R17" s="54"/>
    </row>
    <row r="18" spans="1:119" ht="21" customHeight="1" x14ac:dyDescent="0.25">
      <c r="A18" s="8"/>
      <c r="B18" s="47" t="s">
        <v>69</v>
      </c>
      <c r="C18" s="48" t="str">
        <f>'Outputs summary'!B210</f>
        <v>Ride hailing</v>
      </c>
      <c r="D18" s="51" t="str">
        <f>D17</f>
        <v>Millions of passenger-kilometres</v>
      </c>
      <c r="E18" s="60"/>
      <c r="F18" s="174"/>
      <c r="G18" s="165"/>
      <c r="H18"/>
      <c r="I18"/>
      <c r="J18"/>
      <c r="K18" s="54"/>
      <c r="L18" s="54"/>
      <c r="M18" s="54"/>
      <c r="N18" s="54"/>
      <c r="O18" s="54"/>
      <c r="P18" s="54"/>
      <c r="Q18" s="54"/>
      <c r="R18" s="54"/>
    </row>
    <row r="19" spans="1:119" ht="21" customHeight="1" x14ac:dyDescent="0.25">
      <c r="A19" s="8"/>
      <c r="B19" s="47" t="s">
        <v>72</v>
      </c>
      <c r="C19" s="48" t="str">
        <f>'Outputs summary'!B235</f>
        <v>Car pooling</v>
      </c>
      <c r="D19" s="51" t="str">
        <f>D18</f>
        <v>Millions of passenger-kilometres</v>
      </c>
      <c r="E19" s="60"/>
      <c r="F19" s="174"/>
      <c r="G19" s="165"/>
      <c r="H19"/>
      <c r="I19"/>
      <c r="J19"/>
      <c r="K19" s="54"/>
      <c r="L19" s="54"/>
      <c r="M19" s="54"/>
      <c r="N19" s="54"/>
      <c r="O19" s="54"/>
      <c r="P19" s="54"/>
      <c r="Q19" s="54"/>
      <c r="R19" s="54"/>
      <c r="Y19" s="251"/>
      <c r="Z19" s="263"/>
    </row>
    <row r="20" spans="1:119" ht="21" customHeight="1" x14ac:dyDescent="0.25">
      <c r="A20" s="8"/>
      <c r="B20" s="47" t="s">
        <v>73</v>
      </c>
      <c r="C20" s="14" t="str">
        <f>'Outputs summary'!B260</f>
        <v>Car rental</v>
      </c>
      <c r="D20" s="51" t="str">
        <f>D19</f>
        <v>Millions of passenger-kilometres</v>
      </c>
      <c r="E20" s="60"/>
      <c r="F20" s="174"/>
      <c r="G20" s="165"/>
      <c r="H20"/>
      <c r="I20"/>
      <c r="J20"/>
      <c r="K20" s="54"/>
      <c r="L20" s="54"/>
      <c r="M20" s="54"/>
      <c r="N20" s="54"/>
      <c r="O20" s="54"/>
      <c r="P20" s="54"/>
      <c r="Q20" s="54"/>
      <c r="R20" s="54"/>
    </row>
    <row r="21" spans="1:119" ht="21" customHeight="1" thickBot="1" x14ac:dyDescent="0.3">
      <c r="A21" s="8"/>
      <c r="B21" s="49" t="s">
        <v>74</v>
      </c>
      <c r="C21" s="50" t="str">
        <f>'Outputs summary'!B285</f>
        <v>Taxi</v>
      </c>
      <c r="D21" s="55" t="str">
        <f>D20</f>
        <v>Millions of passenger-kilometres</v>
      </c>
      <c r="E21" s="61"/>
      <c r="F21" s="175"/>
      <c r="G21" s="165"/>
      <c r="H21"/>
      <c r="I21"/>
      <c r="J21"/>
      <c r="K21" s="54"/>
      <c r="L21" s="54"/>
      <c r="M21" s="54"/>
      <c r="N21" s="54"/>
      <c r="O21" s="54"/>
      <c r="P21" s="54"/>
      <c r="Q21" s="54"/>
      <c r="R21" s="54"/>
      <c r="T21" s="189"/>
      <c r="U21" s="189"/>
      <c r="V21" s="189"/>
      <c r="W21" s="189"/>
      <c r="X21" s="189"/>
      <c r="Y21" s="189"/>
    </row>
    <row r="22" spans="1:119" ht="35" customHeight="1" x14ac:dyDescent="0.25">
      <c r="A22" s="8"/>
      <c r="B22" s="48"/>
      <c r="C22" s="48"/>
      <c r="D22" s="51"/>
      <c r="E22" s="60"/>
      <c r="F22" s="62"/>
      <c r="G22" s="54"/>
      <c r="H22" s="48"/>
      <c r="I22" s="48"/>
      <c r="J22" s="52"/>
      <c r="K22" s="54"/>
      <c r="L22" s="54"/>
      <c r="M22" s="54"/>
      <c r="N22" s="54"/>
      <c r="O22" s="54"/>
      <c r="P22" s="54"/>
      <c r="Q22" s="54"/>
      <c r="R22" s="54"/>
      <c r="T22" s="189"/>
      <c r="U22" s="189"/>
      <c r="V22" s="189"/>
      <c r="W22" s="189"/>
      <c r="X22" s="189"/>
      <c r="Y22" s="189"/>
    </row>
    <row r="23" spans="1:119" ht="21" customHeight="1" thickBot="1" x14ac:dyDescent="0.3">
      <c r="A23" s="8"/>
      <c r="B23" s="63" t="s">
        <v>79</v>
      </c>
      <c r="C23" s="48"/>
      <c r="D23" s="51"/>
      <c r="E23" s="64"/>
      <c r="F23" s="52"/>
      <c r="G23" s="54"/>
      <c r="H23" s="54"/>
      <c r="I23" s="54"/>
      <c r="J23" s="54"/>
      <c r="K23" s="54"/>
      <c r="L23" s="54"/>
      <c r="M23" s="54"/>
      <c r="N23" s="54"/>
      <c r="O23" s="54"/>
      <c r="P23" s="54"/>
      <c r="Q23" s="54"/>
      <c r="R23" s="54"/>
      <c r="S23" s="54"/>
      <c r="T23" s="54"/>
      <c r="U23" s="54"/>
      <c r="V23" s="54"/>
      <c r="W23" s="54"/>
      <c r="X23" s="54"/>
      <c r="Y23" s="54"/>
      <c r="AC23" s="63" t="s">
        <v>107</v>
      </c>
      <c r="AD23" s="52"/>
      <c r="AE23" s="54"/>
      <c r="AF23" s="54"/>
      <c r="AG23" s="54"/>
      <c r="AH23" s="54"/>
      <c r="AI23" s="54"/>
      <c r="AJ23" s="54"/>
      <c r="AK23" s="54"/>
      <c r="AL23" s="54"/>
      <c r="AM23" s="54"/>
      <c r="AN23" s="54"/>
      <c r="AO23" s="54"/>
    </row>
    <row r="24" spans="1:119" ht="21" customHeight="1" thickBot="1" x14ac:dyDescent="0.2">
      <c r="A24"/>
      <c r="B24" s="309" t="s">
        <v>101</v>
      </c>
      <c r="C24" s="310"/>
      <c r="D24" s="42" t="s">
        <v>63</v>
      </c>
      <c r="E24" s="228">
        <v>2010</v>
      </c>
      <c r="F24" s="228">
        <f t="shared" ref="F24:T24" si="0">E24+1</f>
        <v>2011</v>
      </c>
      <c r="G24" s="228">
        <f t="shared" si="0"/>
        <v>2012</v>
      </c>
      <c r="H24" s="228">
        <f t="shared" si="0"/>
        <v>2013</v>
      </c>
      <c r="I24" s="228">
        <f t="shared" si="0"/>
        <v>2014</v>
      </c>
      <c r="J24" s="228">
        <f t="shared" si="0"/>
        <v>2015</v>
      </c>
      <c r="K24" s="228">
        <f t="shared" si="0"/>
        <v>2016</v>
      </c>
      <c r="L24" s="228">
        <f t="shared" si="0"/>
        <v>2017</v>
      </c>
      <c r="M24" s="228">
        <f t="shared" si="0"/>
        <v>2018</v>
      </c>
      <c r="N24" s="228">
        <f t="shared" si="0"/>
        <v>2019</v>
      </c>
      <c r="O24" s="228">
        <f t="shared" si="0"/>
        <v>2020</v>
      </c>
      <c r="P24" s="228">
        <f t="shared" si="0"/>
        <v>2021</v>
      </c>
      <c r="Q24" s="228">
        <f t="shared" si="0"/>
        <v>2022</v>
      </c>
      <c r="R24" s="228">
        <f t="shared" si="0"/>
        <v>2023</v>
      </c>
      <c r="S24" s="228">
        <f t="shared" si="0"/>
        <v>2024</v>
      </c>
      <c r="T24" s="228">
        <f t="shared" si="0"/>
        <v>2025</v>
      </c>
      <c r="U24" s="228">
        <f>T24+1</f>
        <v>2026</v>
      </c>
      <c r="V24" s="228">
        <f>U24+1</f>
        <v>2027</v>
      </c>
      <c r="W24" s="228">
        <f>V24+1</f>
        <v>2028</v>
      </c>
      <c r="X24" s="228">
        <f>W24+1</f>
        <v>2029</v>
      </c>
      <c r="Y24" s="229">
        <f>X24+1</f>
        <v>2030</v>
      </c>
      <c r="AC24" s="303" t="s">
        <v>76</v>
      </c>
      <c r="AD24" s="304"/>
      <c r="AE24" s="44" t="s">
        <v>63</v>
      </c>
      <c r="AF24" s="45">
        <v>2010</v>
      </c>
      <c r="AG24" s="45">
        <f>AF24+1</f>
        <v>2011</v>
      </c>
      <c r="AH24" s="45">
        <f>AG24+1</f>
        <v>2012</v>
      </c>
      <c r="AI24" s="45">
        <v>2013</v>
      </c>
      <c r="AJ24" s="45">
        <f t="shared" ref="AJ24:AU24" si="1">AI24+1</f>
        <v>2014</v>
      </c>
      <c r="AK24" s="45">
        <f t="shared" si="1"/>
        <v>2015</v>
      </c>
      <c r="AL24" s="45">
        <f t="shared" si="1"/>
        <v>2016</v>
      </c>
      <c r="AM24" s="45">
        <f t="shared" si="1"/>
        <v>2017</v>
      </c>
      <c r="AN24" s="45">
        <f t="shared" si="1"/>
        <v>2018</v>
      </c>
      <c r="AO24" s="45">
        <f t="shared" si="1"/>
        <v>2019</v>
      </c>
      <c r="AP24" s="45">
        <f t="shared" si="1"/>
        <v>2020</v>
      </c>
      <c r="AQ24" s="45">
        <f t="shared" si="1"/>
        <v>2021</v>
      </c>
      <c r="AR24" s="45">
        <f t="shared" si="1"/>
        <v>2022</v>
      </c>
      <c r="AS24" s="45">
        <f t="shared" si="1"/>
        <v>2023</v>
      </c>
      <c r="AT24" s="45">
        <f t="shared" si="1"/>
        <v>2024</v>
      </c>
      <c r="AU24" s="45">
        <f t="shared" si="1"/>
        <v>2025</v>
      </c>
      <c r="AV24" s="45">
        <f>AU24+1</f>
        <v>2026</v>
      </c>
      <c r="AW24" s="45">
        <f>AV24+1</f>
        <v>2027</v>
      </c>
      <c r="AX24" s="45">
        <f>AW24+1</f>
        <v>2028</v>
      </c>
      <c r="AY24" s="45">
        <f>AX24+1</f>
        <v>2029</v>
      </c>
      <c r="AZ24" s="46">
        <f>AY24+1</f>
        <v>2030</v>
      </c>
    </row>
    <row r="25" spans="1:119" ht="23" customHeight="1" x14ac:dyDescent="0.25">
      <c r="A25" s="8"/>
      <c r="B25" s="47" t="str">
        <f>B8</f>
        <v>A.</v>
      </c>
      <c r="C25" s="48" t="str">
        <f>C8</f>
        <v>Passenger cars</v>
      </c>
      <c r="D25" s="51" t="str">
        <f>D8</f>
        <v>Millions of passenger-kilometres</v>
      </c>
      <c r="E25" s="66"/>
      <c r="F25" s="66"/>
      <c r="G25" s="66"/>
      <c r="H25" s="66"/>
      <c r="I25" s="66"/>
      <c r="J25" s="66"/>
      <c r="K25" s="66"/>
      <c r="L25" s="66"/>
      <c r="M25" s="66"/>
      <c r="N25" s="66"/>
      <c r="O25" s="66"/>
      <c r="P25" s="66"/>
      <c r="Q25" s="66"/>
      <c r="R25" s="66"/>
      <c r="S25" s="66"/>
      <c r="T25" s="66"/>
      <c r="U25" s="66"/>
      <c r="V25" s="66"/>
      <c r="W25" s="66"/>
      <c r="X25" s="66"/>
      <c r="Y25" s="230"/>
      <c r="Z25" s="251"/>
      <c r="AA25" s="189"/>
      <c r="AC25" s="65" t="str">
        <f t="shared" ref="AC25:AC36" si="2">B25</f>
        <v>A.</v>
      </c>
      <c r="AD25" s="48" t="str">
        <f t="shared" ref="AD25:AD36" si="3">C25</f>
        <v>Passenger cars</v>
      </c>
      <c r="AE25" s="51" t="s">
        <v>95</v>
      </c>
      <c r="AF25" s="66"/>
      <c r="AG25" s="211" t="str">
        <f t="shared" ref="AG25:AG36" si="4">IFERROR((F25/E25)-1,"")</f>
        <v/>
      </c>
      <c r="AH25" s="211" t="str">
        <f t="shared" ref="AH25:AH36" si="5">IFERROR((G25/F25)-1,"")</f>
        <v/>
      </c>
      <c r="AI25" s="211" t="str">
        <f t="shared" ref="AI25:AI36" si="6">IFERROR((H25/G25)-1,"")</f>
        <v/>
      </c>
      <c r="AJ25" s="211" t="str">
        <f t="shared" ref="AJ25:AJ36" si="7">IFERROR((I25/H25)-1,"")</f>
        <v/>
      </c>
      <c r="AK25" s="211" t="str">
        <f t="shared" ref="AK25:AK36" si="8">IFERROR((J25/I25)-1,"")</f>
        <v/>
      </c>
      <c r="AL25" s="211" t="str">
        <f t="shared" ref="AL25:AL36" si="9">IFERROR((K25/J25)-1,"")</f>
        <v/>
      </c>
      <c r="AM25" s="211" t="str">
        <f t="shared" ref="AM25:AM36" si="10">IFERROR((L25/K25)-1,"")</f>
        <v/>
      </c>
      <c r="AN25" s="211" t="str">
        <f t="shared" ref="AN25:AN36" si="11">IFERROR((M25/L25)-1,"")</f>
        <v/>
      </c>
      <c r="AO25" s="211" t="str">
        <f t="shared" ref="AO25:AO36" si="12">IFERROR((N25/M25)-1,"")</f>
        <v/>
      </c>
      <c r="AP25" s="211" t="str">
        <f t="shared" ref="AP25:AP36" si="13">IFERROR((O25/N25)-1,"")</f>
        <v/>
      </c>
      <c r="AQ25" s="211" t="str">
        <f t="shared" ref="AQ25:AQ36" si="14">IFERROR((P25/O25)-1,"")</f>
        <v/>
      </c>
      <c r="AR25" s="211" t="str">
        <f t="shared" ref="AR25:AR36" si="15">IFERROR((Q25/P25)-1,"")</f>
        <v/>
      </c>
      <c r="AS25" s="211" t="str">
        <f t="shared" ref="AS25:AS36" si="16">IFERROR((R25/Q25)-1,"")</f>
        <v/>
      </c>
      <c r="AT25" s="211" t="str">
        <f t="shared" ref="AT25:AT36" si="17">IFERROR((S25/R25)-1,"")</f>
        <v/>
      </c>
      <c r="AU25" s="211" t="str">
        <f t="shared" ref="AU25:AU36" si="18">IFERROR((T25/S25)-1,"")</f>
        <v/>
      </c>
      <c r="AV25" s="211" t="str">
        <f t="shared" ref="AV25:AV36" si="19">IFERROR((U25/T25)-1,"")</f>
        <v/>
      </c>
      <c r="AW25" s="211" t="str">
        <f t="shared" ref="AW25:AW36" si="20">IFERROR((V25/U25)-1,"")</f>
        <v/>
      </c>
      <c r="AX25" s="211" t="str">
        <f t="shared" ref="AX25:AX36" si="21">IFERROR((W25/V25)-1,"")</f>
        <v/>
      </c>
      <c r="AY25" s="211" t="str">
        <f t="shared" ref="AY25:AY36" si="22">IFERROR((X25/W25)-1,"")</f>
        <v/>
      </c>
      <c r="AZ25" s="207" t="str">
        <f t="shared" ref="AZ25:AZ36" si="23">IFERROR((Y25/X25)-1,"")</f>
        <v/>
      </c>
      <c r="BB25" s="263"/>
      <c r="BM25" s="7" t="s">
        <v>218</v>
      </c>
      <c r="BN25" s="7" t="s">
        <v>49</v>
      </c>
      <c r="BO25" s="7" t="s">
        <v>219</v>
      </c>
      <c r="BP25" s="7" t="s">
        <v>220</v>
      </c>
      <c r="BQ25" s="7" t="s">
        <v>221</v>
      </c>
      <c r="BR25" s="7" t="s">
        <v>218</v>
      </c>
      <c r="BS25" s="7" t="s">
        <v>49</v>
      </c>
      <c r="BT25" s="7" t="s">
        <v>219</v>
      </c>
      <c r="BU25" s="7" t="s">
        <v>220</v>
      </c>
      <c r="BV25" s="7" t="s">
        <v>221</v>
      </c>
      <c r="CZ25" s="291">
        <v>2015</v>
      </c>
      <c r="DA25" s="291">
        <v>2016</v>
      </c>
      <c r="DB25" s="291">
        <v>2017</v>
      </c>
      <c r="DC25" s="291">
        <v>2018</v>
      </c>
      <c r="DD25" s="291">
        <v>2019</v>
      </c>
      <c r="DE25" s="291">
        <v>2020</v>
      </c>
      <c r="DF25" s="291">
        <v>2021</v>
      </c>
      <c r="DG25" s="291">
        <v>2022</v>
      </c>
      <c r="DH25" s="291">
        <v>2023</v>
      </c>
      <c r="DI25" s="291">
        <v>2024</v>
      </c>
      <c r="DJ25" s="291">
        <v>2025</v>
      </c>
      <c r="DK25" s="291">
        <v>2026</v>
      </c>
      <c r="DL25" s="291">
        <v>2027</v>
      </c>
      <c r="DM25" s="291">
        <v>2028</v>
      </c>
      <c r="DN25" s="291">
        <v>2029</v>
      </c>
      <c r="DO25" s="291">
        <v>2030</v>
      </c>
    </row>
    <row r="26" spans="1:119" ht="21" customHeight="1" x14ac:dyDescent="0.25">
      <c r="A26" s="8"/>
      <c r="B26" s="231" t="str">
        <f t="shared" ref="B26:B31" si="24">B16</f>
        <v>A.1</v>
      </c>
      <c r="C26" s="68" t="str">
        <f t="shared" ref="C26:D31" si="25">C16</f>
        <v>Own vehicle for personal use</v>
      </c>
      <c r="D26" s="69" t="str">
        <f t="shared" si="25"/>
        <v>Millions of passenger-kilometres</v>
      </c>
      <c r="E26" s="240"/>
      <c r="F26" s="240"/>
      <c r="G26" s="240"/>
      <c r="H26" s="240"/>
      <c r="I26" s="240"/>
      <c r="J26" s="240"/>
      <c r="K26" s="240"/>
      <c r="L26" s="240"/>
      <c r="M26" s="240"/>
      <c r="N26" s="240"/>
      <c r="O26" s="240"/>
      <c r="P26" s="240"/>
      <c r="Q26" s="240"/>
      <c r="R26" s="240"/>
      <c r="S26" s="240"/>
      <c r="T26" s="240"/>
      <c r="U26" s="240"/>
      <c r="V26" s="240"/>
      <c r="W26" s="240"/>
      <c r="X26" s="240"/>
      <c r="Y26" s="241"/>
      <c r="Z26" s="251"/>
      <c r="AC26" s="67" t="str">
        <f t="shared" si="2"/>
        <v>A.1</v>
      </c>
      <c r="AD26" s="68" t="str">
        <f t="shared" si="3"/>
        <v>Own vehicle for personal use</v>
      </c>
      <c r="AE26" s="69" t="s">
        <v>95</v>
      </c>
      <c r="AF26" s="179"/>
      <c r="AG26" s="212" t="str">
        <f t="shared" si="4"/>
        <v/>
      </c>
      <c r="AH26" s="212" t="str">
        <f t="shared" si="5"/>
        <v/>
      </c>
      <c r="AI26" s="212" t="str">
        <f t="shared" si="6"/>
        <v/>
      </c>
      <c r="AJ26" s="212" t="str">
        <f t="shared" si="7"/>
        <v/>
      </c>
      <c r="AK26" s="212" t="str">
        <f t="shared" si="8"/>
        <v/>
      </c>
      <c r="AL26" s="212" t="str">
        <f t="shared" si="9"/>
        <v/>
      </c>
      <c r="AM26" s="212" t="str">
        <f t="shared" si="10"/>
        <v/>
      </c>
      <c r="AN26" s="212" t="str">
        <f t="shared" si="11"/>
        <v/>
      </c>
      <c r="AO26" s="212" t="str">
        <f t="shared" si="12"/>
        <v/>
      </c>
      <c r="AP26" s="212" t="str">
        <f t="shared" si="13"/>
        <v/>
      </c>
      <c r="AQ26" s="212" t="str">
        <f t="shared" si="14"/>
        <v/>
      </c>
      <c r="AR26" s="212" t="str">
        <f t="shared" si="15"/>
        <v/>
      </c>
      <c r="AS26" s="212" t="str">
        <f t="shared" si="16"/>
        <v/>
      </c>
      <c r="AT26" s="212" t="str">
        <f t="shared" si="17"/>
        <v/>
      </c>
      <c r="AU26" s="212" t="str">
        <f t="shared" si="18"/>
        <v/>
      </c>
      <c r="AV26" s="212" t="str">
        <f t="shared" si="19"/>
        <v/>
      </c>
      <c r="AW26" s="212" t="str">
        <f t="shared" si="20"/>
        <v/>
      </c>
      <c r="AX26" s="212" t="str">
        <f t="shared" si="21"/>
        <v/>
      </c>
      <c r="AY26" s="212" t="str">
        <f t="shared" si="22"/>
        <v/>
      </c>
      <c r="AZ26" s="213" t="str">
        <f t="shared" si="23"/>
        <v/>
      </c>
      <c r="BB26" s="263"/>
      <c r="BL26" s="288">
        <v>2015</v>
      </c>
      <c r="BM26" s="7">
        <v>24020320.217445713</v>
      </c>
      <c r="BN26" s="7">
        <v>3643588.6424588677</v>
      </c>
      <c r="BO26" s="7">
        <v>2710120.4838063559</v>
      </c>
      <c r="BP26" s="7">
        <v>14886464.36667628</v>
      </c>
      <c r="BQ26" s="7">
        <v>13929.723965550262</v>
      </c>
      <c r="CZ26" s="290" t="s">
        <v>222</v>
      </c>
      <c r="DA26" s="289"/>
      <c r="DB26" s="289"/>
      <c r="DC26" s="289"/>
      <c r="DD26" s="289"/>
      <c r="DE26" s="289"/>
      <c r="DF26" s="289"/>
      <c r="DG26" s="289"/>
      <c r="DH26" s="289"/>
      <c r="DI26" s="289"/>
      <c r="DJ26" s="289"/>
      <c r="DK26" s="289"/>
      <c r="DL26" s="289"/>
      <c r="DM26" s="289"/>
      <c r="DN26" s="289"/>
      <c r="DO26" s="289"/>
    </row>
    <row r="27" spans="1:119" ht="21" customHeight="1" x14ac:dyDescent="0.25">
      <c r="A27" s="8"/>
      <c r="B27" s="231" t="str">
        <f t="shared" si="24"/>
        <v>A.2</v>
      </c>
      <c r="C27" s="68" t="str">
        <f t="shared" si="25"/>
        <v>Car sharing</v>
      </c>
      <c r="D27" s="69" t="str">
        <f t="shared" si="25"/>
        <v>Millions of passenger-kilometres</v>
      </c>
      <c r="E27" s="70"/>
      <c r="F27" s="70"/>
      <c r="G27" s="70"/>
      <c r="H27" s="70"/>
      <c r="I27" s="70"/>
      <c r="J27" s="70"/>
      <c r="K27" s="70"/>
      <c r="L27" s="70"/>
      <c r="M27" s="70"/>
      <c r="N27" s="70"/>
      <c r="O27" s="70"/>
      <c r="P27" s="70"/>
      <c r="Q27" s="70"/>
      <c r="R27" s="70"/>
      <c r="S27" s="70"/>
      <c r="T27" s="70"/>
      <c r="U27" s="70"/>
      <c r="V27" s="70"/>
      <c r="W27" s="70"/>
      <c r="X27" s="70"/>
      <c r="Y27" s="232"/>
      <c r="Z27" s="251"/>
      <c r="AB27" s="189"/>
      <c r="AC27" s="67" t="str">
        <f t="shared" si="2"/>
        <v>A.2</v>
      </c>
      <c r="AD27" s="68" t="str">
        <f t="shared" si="3"/>
        <v>Car sharing</v>
      </c>
      <c r="AE27" s="69" t="s">
        <v>95</v>
      </c>
      <c r="AF27" s="70"/>
      <c r="AG27" s="214" t="str">
        <f t="shared" si="4"/>
        <v/>
      </c>
      <c r="AH27" s="214" t="str">
        <f t="shared" si="5"/>
        <v/>
      </c>
      <c r="AI27" s="214" t="str">
        <f t="shared" si="6"/>
        <v/>
      </c>
      <c r="AJ27" s="214" t="str">
        <f t="shared" si="7"/>
        <v/>
      </c>
      <c r="AK27" s="214" t="str">
        <f t="shared" si="8"/>
        <v/>
      </c>
      <c r="AL27" s="214" t="str">
        <f t="shared" si="9"/>
        <v/>
      </c>
      <c r="AM27" s="214" t="str">
        <f t="shared" si="10"/>
        <v/>
      </c>
      <c r="AN27" s="214" t="str">
        <f t="shared" si="11"/>
        <v/>
      </c>
      <c r="AO27" s="214" t="str">
        <f t="shared" si="12"/>
        <v/>
      </c>
      <c r="AP27" s="214" t="str">
        <f t="shared" si="13"/>
        <v/>
      </c>
      <c r="AQ27" s="214" t="str">
        <f t="shared" si="14"/>
        <v/>
      </c>
      <c r="AR27" s="214" t="str">
        <f t="shared" si="15"/>
        <v/>
      </c>
      <c r="AS27" s="214" t="str">
        <f t="shared" si="16"/>
        <v/>
      </c>
      <c r="AT27" s="214" t="str">
        <f t="shared" si="17"/>
        <v/>
      </c>
      <c r="AU27" s="214" t="str">
        <f t="shared" si="18"/>
        <v/>
      </c>
      <c r="AV27" s="214" t="str">
        <f t="shared" si="19"/>
        <v/>
      </c>
      <c r="AW27" s="214" t="str">
        <f t="shared" si="20"/>
        <v/>
      </c>
      <c r="AX27" s="214" t="str">
        <f t="shared" si="21"/>
        <v/>
      </c>
      <c r="AY27" s="214" t="str">
        <f t="shared" si="22"/>
        <v/>
      </c>
      <c r="AZ27" s="215" t="str">
        <f t="shared" si="23"/>
        <v/>
      </c>
      <c r="BB27" s="263"/>
      <c r="BL27" s="288">
        <v>2016</v>
      </c>
      <c r="BM27" s="7">
        <v>24952244.525384441</v>
      </c>
      <c r="BN27" s="7">
        <v>3688811.5248352471</v>
      </c>
      <c r="BO27" s="7">
        <v>2962164.6341375033</v>
      </c>
      <c r="BP27" s="7">
        <v>15198181.024935782</v>
      </c>
      <c r="BQ27" s="7">
        <v>26672.068815725703</v>
      </c>
      <c r="CA27" s="288" t="s">
        <v>39</v>
      </c>
      <c r="CB27" s="7" t="s">
        <v>46</v>
      </c>
      <c r="CC27" s="7">
        <v>147.02354407733372</v>
      </c>
      <c r="CD27" s="7">
        <v>204.90067428297655</v>
      </c>
      <c r="CE27" s="7">
        <v>310.68433613463907</v>
      </c>
      <c r="CF27" s="7">
        <v>504.15476911232241</v>
      </c>
      <c r="CG27" s="7">
        <v>1385.354072275283</v>
      </c>
      <c r="CH27" s="7">
        <v>2313.5836935279899</v>
      </c>
      <c r="CI27" s="7">
        <v>4526.4717909163046</v>
      </c>
      <c r="CJ27" s="7">
        <v>6206.1643628753554</v>
      </c>
      <c r="CK27" s="7">
        <v>8629.0226942779118</v>
      </c>
      <c r="CL27" s="7">
        <v>11703.91598455422</v>
      </c>
      <c r="CM27" s="7">
        <v>15135.129203560424</v>
      </c>
      <c r="CN27" s="7">
        <v>18796.665822330629</v>
      </c>
      <c r="CO27" s="7">
        <v>22743.015336828488</v>
      </c>
      <c r="CP27" s="7">
        <v>26815.105884387453</v>
      </c>
      <c r="CQ27" s="7">
        <v>31377.369346046096</v>
      </c>
      <c r="CR27" s="7">
        <v>36688.843347533642</v>
      </c>
      <c r="CS27" s="7">
        <v>42438.775575404332</v>
      </c>
      <c r="CT27" s="7">
        <v>48574.759999603346</v>
      </c>
      <c r="CU27" s="7">
        <v>55027.370555808004</v>
      </c>
      <c r="CV27" s="7">
        <v>61711.004274020037</v>
      </c>
      <c r="CW27" s="7">
        <v>68525.527701617539</v>
      </c>
      <c r="CZ27" s="7">
        <v>3137.0391002000006</v>
      </c>
      <c r="DA27" s="7">
        <v>5090.705667786</v>
      </c>
      <c r="DB27" s="7">
        <v>7224.3826941264997</v>
      </c>
      <c r="DC27" s="7">
        <v>9925.4828962148113</v>
      </c>
      <c r="DD27" s="7">
        <v>12939.038581929744</v>
      </c>
      <c r="DE27" s="7">
        <v>16092.264624378067</v>
      </c>
      <c r="DF27" s="7">
        <v>19091.873045228451</v>
      </c>
      <c r="DG27" s="7">
        <v>22154.914283374277</v>
      </c>
      <c r="DH27" s="7">
        <v>25201.042737696582</v>
      </c>
      <c r="DI27" s="7">
        <v>28679.460121881908</v>
      </c>
      <c r="DJ27" s="7">
        <v>32969.475201514055</v>
      </c>
      <c r="DK27" s="7">
        <v>38136.502305679016</v>
      </c>
      <c r="DL27" s="7">
        <v>43650.445179108552</v>
      </c>
      <c r="DM27" s="7">
        <v>49448.915894106402</v>
      </c>
      <c r="DN27" s="7">
        <v>55454.989567274068</v>
      </c>
      <c r="DO27" s="7">
        <v>61578.683874781185</v>
      </c>
    </row>
    <row r="28" spans="1:119" ht="21" customHeight="1" x14ac:dyDescent="0.25">
      <c r="A28" s="8"/>
      <c r="B28" s="231" t="str">
        <f t="shared" si="24"/>
        <v>A.3</v>
      </c>
      <c r="C28" s="68" t="str">
        <f t="shared" si="25"/>
        <v>Ride hailing</v>
      </c>
      <c r="D28" s="69" t="str">
        <f t="shared" si="25"/>
        <v>Millions of passenger-kilometres</v>
      </c>
      <c r="E28" s="70"/>
      <c r="F28" s="70"/>
      <c r="G28" s="70"/>
      <c r="H28" s="70"/>
      <c r="I28" s="70"/>
      <c r="J28" s="70"/>
      <c r="K28" s="70"/>
      <c r="L28" s="70"/>
      <c r="M28" s="70"/>
      <c r="N28" s="70"/>
      <c r="O28" s="70"/>
      <c r="P28" s="70"/>
      <c r="Q28" s="70"/>
      <c r="R28" s="70"/>
      <c r="S28" s="70"/>
      <c r="T28" s="70"/>
      <c r="U28" s="70"/>
      <c r="V28" s="70"/>
      <c r="W28" s="70"/>
      <c r="X28" s="70"/>
      <c r="Y28" s="232"/>
      <c r="Z28" s="251"/>
      <c r="AC28" s="67" t="str">
        <f t="shared" si="2"/>
        <v>A.3</v>
      </c>
      <c r="AD28" s="68" t="str">
        <f t="shared" si="3"/>
        <v>Ride hailing</v>
      </c>
      <c r="AE28" s="69" t="s">
        <v>95</v>
      </c>
      <c r="AF28" s="70"/>
      <c r="AG28" s="214" t="str">
        <f t="shared" si="4"/>
        <v/>
      </c>
      <c r="AH28" s="214" t="str">
        <f t="shared" si="5"/>
        <v/>
      </c>
      <c r="AI28" s="214" t="str">
        <f t="shared" si="6"/>
        <v/>
      </c>
      <c r="AJ28" s="214" t="str">
        <f t="shared" si="7"/>
        <v/>
      </c>
      <c r="AK28" s="214" t="str">
        <f t="shared" si="8"/>
        <v/>
      </c>
      <c r="AL28" s="214" t="str">
        <f t="shared" si="9"/>
        <v/>
      </c>
      <c r="AM28" s="214" t="str">
        <f t="shared" si="10"/>
        <v/>
      </c>
      <c r="AN28" s="214" t="str">
        <f t="shared" si="11"/>
        <v/>
      </c>
      <c r="AO28" s="214" t="str">
        <f t="shared" si="12"/>
        <v/>
      </c>
      <c r="AP28" s="214" t="str">
        <f t="shared" si="13"/>
        <v/>
      </c>
      <c r="AQ28" s="214" t="str">
        <f t="shared" si="14"/>
        <v/>
      </c>
      <c r="AR28" s="214" t="str">
        <f t="shared" si="15"/>
        <v/>
      </c>
      <c r="AS28" s="214" t="str">
        <f t="shared" si="16"/>
        <v/>
      </c>
      <c r="AT28" s="214" t="str">
        <f t="shared" si="17"/>
        <v/>
      </c>
      <c r="AU28" s="214" t="str">
        <f t="shared" si="18"/>
        <v/>
      </c>
      <c r="AV28" s="214" t="str">
        <f t="shared" si="19"/>
        <v/>
      </c>
      <c r="AW28" s="214" t="str">
        <f t="shared" si="20"/>
        <v/>
      </c>
      <c r="AX28" s="214" t="str">
        <f t="shared" si="21"/>
        <v/>
      </c>
      <c r="AY28" s="214" t="str">
        <f t="shared" si="22"/>
        <v/>
      </c>
      <c r="AZ28" s="215" t="str">
        <f t="shared" si="23"/>
        <v/>
      </c>
      <c r="BB28" s="263"/>
      <c r="BL28" s="288">
        <v>2017</v>
      </c>
      <c r="BM28" s="7">
        <v>26031336.861154012</v>
      </c>
      <c r="BN28" s="7">
        <v>3805670.8204625873</v>
      </c>
      <c r="BO28" s="7">
        <v>3188563.2291676733</v>
      </c>
      <c r="BP28" s="7">
        <v>15809083.279269947</v>
      </c>
      <c r="BQ28" s="7">
        <v>64975.357070909122</v>
      </c>
      <c r="CA28" s="288" t="s">
        <v>52</v>
      </c>
      <c r="CB28" s="7" t="s">
        <v>46</v>
      </c>
      <c r="CC28" s="7">
        <v>53333.094732871585</v>
      </c>
      <c r="CD28" s="7">
        <v>62744.81733279011</v>
      </c>
      <c r="CE28" s="7">
        <v>78431.021665987617</v>
      </c>
      <c r="CF28" s="7">
        <v>112044.31666569661</v>
      </c>
      <c r="CG28" s="7">
        <v>140055.39583212076</v>
      </c>
      <c r="CH28" s="7">
        <v>200079.13690302966</v>
      </c>
      <c r="CI28" s="7">
        <v>250098.92112878704</v>
      </c>
      <c r="CJ28" s="7">
        <v>294234.02485739655</v>
      </c>
      <c r="CK28" s="7">
        <v>316526.17082741344</v>
      </c>
      <c r="CL28" s="7">
        <v>341085.75923533429</v>
      </c>
      <c r="CM28" s="7">
        <v>363594.99489700992</v>
      </c>
      <c r="CN28" s="7">
        <v>387170.16782329354</v>
      </c>
      <c r="CO28" s="7">
        <v>415301.19017624331</v>
      </c>
      <c r="CP28" s="7">
        <v>444799.96629671531</v>
      </c>
      <c r="CQ28" s="7">
        <v>479728.61501908139</v>
      </c>
      <c r="CR28" s="7">
        <v>518332.59727059782</v>
      </c>
      <c r="CS28" s="7">
        <v>560806.02073984989</v>
      </c>
      <c r="CT28" s="7">
        <v>607611.83215502906</v>
      </c>
      <c r="CU28" s="7">
        <v>659276.00652619626</v>
      </c>
      <c r="CV28" s="7">
        <v>716397.09507666389</v>
      </c>
      <c r="CW28" s="7">
        <v>779657.35883565736</v>
      </c>
      <c r="DB28" s="7">
        <v>87740.610299823005</v>
      </c>
      <c r="DC28" s="7">
        <v>106793.84159797248</v>
      </c>
      <c r="DD28" s="7">
        <v>133699.86521473934</v>
      </c>
      <c r="DE28" s="7">
        <v>165190.22392457054</v>
      </c>
      <c r="DF28" s="7">
        <v>199804.06930179073</v>
      </c>
      <c r="DG28" s="7">
        <v>239321.33097379224</v>
      </c>
      <c r="DH28" s="7">
        <v>278007.44372243999</v>
      </c>
      <c r="DI28" s="7">
        <v>317160.57636260806</v>
      </c>
      <c r="DJ28" s="7">
        <v>366917.2083317737</v>
      </c>
      <c r="DK28" s="7">
        <v>396443.20481137175</v>
      </c>
      <c r="DL28" s="7">
        <v>428928.71741105535</v>
      </c>
      <c r="DM28" s="7">
        <v>464727.82782575913</v>
      </c>
      <c r="DN28" s="7">
        <v>504242.82450837432</v>
      </c>
      <c r="DO28" s="7">
        <v>547931.5053409239</v>
      </c>
    </row>
    <row r="29" spans="1:119" ht="21" customHeight="1" x14ac:dyDescent="0.25">
      <c r="A29" s="8"/>
      <c r="B29" s="231" t="str">
        <f t="shared" si="24"/>
        <v>A.4</v>
      </c>
      <c r="C29" s="68" t="str">
        <f t="shared" si="25"/>
        <v>Car pooling</v>
      </c>
      <c r="D29" s="69" t="str">
        <f t="shared" si="25"/>
        <v>Millions of passenger-kilometres</v>
      </c>
      <c r="E29" s="70"/>
      <c r="F29" s="70"/>
      <c r="G29" s="70"/>
      <c r="H29" s="70"/>
      <c r="I29" s="70"/>
      <c r="J29" s="70"/>
      <c r="K29" s="70"/>
      <c r="L29" s="70"/>
      <c r="M29" s="70"/>
      <c r="N29" s="70"/>
      <c r="O29" s="70"/>
      <c r="P29" s="70"/>
      <c r="Q29" s="70"/>
      <c r="R29" s="70"/>
      <c r="S29" s="70"/>
      <c r="T29" s="70"/>
      <c r="U29" s="70"/>
      <c r="V29" s="70"/>
      <c r="W29" s="70"/>
      <c r="X29" s="70"/>
      <c r="Y29" s="232"/>
      <c r="Z29" s="251"/>
      <c r="AC29" s="67" t="str">
        <f t="shared" si="2"/>
        <v>A.4</v>
      </c>
      <c r="AD29" s="68" t="str">
        <f t="shared" si="3"/>
        <v>Car pooling</v>
      </c>
      <c r="AE29" s="69" t="s">
        <v>95</v>
      </c>
      <c r="AF29" s="70"/>
      <c r="AG29" s="214" t="str">
        <f t="shared" si="4"/>
        <v/>
      </c>
      <c r="AH29" s="214" t="str">
        <f t="shared" si="5"/>
        <v/>
      </c>
      <c r="AI29" s="214" t="str">
        <f t="shared" si="6"/>
        <v/>
      </c>
      <c r="AJ29" s="214" t="str">
        <f t="shared" si="7"/>
        <v/>
      </c>
      <c r="AK29" s="214" t="str">
        <f t="shared" si="8"/>
        <v/>
      </c>
      <c r="AL29" s="214" t="str">
        <f t="shared" si="9"/>
        <v/>
      </c>
      <c r="AM29" s="214" t="str">
        <f t="shared" si="10"/>
        <v/>
      </c>
      <c r="AN29" s="214" t="str">
        <f t="shared" si="11"/>
        <v/>
      </c>
      <c r="AO29" s="214" t="str">
        <f t="shared" si="12"/>
        <v/>
      </c>
      <c r="AP29" s="214" t="str">
        <f t="shared" si="13"/>
        <v/>
      </c>
      <c r="AQ29" s="214" t="str">
        <f t="shared" si="14"/>
        <v/>
      </c>
      <c r="AR29" s="214" t="str">
        <f t="shared" si="15"/>
        <v/>
      </c>
      <c r="AS29" s="214" t="str">
        <f t="shared" si="16"/>
        <v/>
      </c>
      <c r="AT29" s="214" t="str">
        <f t="shared" si="17"/>
        <v/>
      </c>
      <c r="AU29" s="214" t="str">
        <f t="shared" si="18"/>
        <v/>
      </c>
      <c r="AV29" s="214" t="str">
        <f t="shared" si="19"/>
        <v/>
      </c>
      <c r="AW29" s="214" t="str">
        <f t="shared" si="20"/>
        <v/>
      </c>
      <c r="AX29" s="214" t="str">
        <f t="shared" si="21"/>
        <v/>
      </c>
      <c r="AY29" s="214" t="str">
        <f t="shared" si="22"/>
        <v/>
      </c>
      <c r="AZ29" s="215" t="str">
        <f t="shared" si="23"/>
        <v/>
      </c>
      <c r="BB29" s="263"/>
      <c r="BL29" s="288">
        <v>2018</v>
      </c>
      <c r="BM29" s="7">
        <v>27085995.377287272</v>
      </c>
      <c r="BN29" s="7">
        <v>3896819.4050397584</v>
      </c>
      <c r="BO29" s="7">
        <v>3432265.4957226906</v>
      </c>
      <c r="BP29" s="7">
        <v>16264984.084392332</v>
      </c>
      <c r="BQ29" s="7">
        <v>92350.410662296679</v>
      </c>
      <c r="CA29" s="288" t="s">
        <v>40</v>
      </c>
      <c r="CB29" s="7" t="s">
        <v>46</v>
      </c>
      <c r="CC29" s="7">
        <v>2.3542623530971181</v>
      </c>
      <c r="CD29" s="7">
        <v>3.4457461111680425</v>
      </c>
      <c r="CE29" s="7">
        <v>8.3685193891213583</v>
      </c>
      <c r="CF29" s="7">
        <v>26.268295969084871</v>
      </c>
      <c r="CG29" s="7">
        <v>65.253332883386093</v>
      </c>
      <c r="CH29" s="7">
        <v>114.91821894085001</v>
      </c>
      <c r="CI29" s="7">
        <v>178.90463140835377</v>
      </c>
      <c r="CJ29" s="7">
        <v>456.3018393881909</v>
      </c>
      <c r="CK29" s="7">
        <v>585.34328311978493</v>
      </c>
      <c r="CL29" s="7">
        <v>724.0652721653945</v>
      </c>
      <c r="CM29" s="7">
        <v>878.97006877538206</v>
      </c>
      <c r="CN29" s="7">
        <v>1023.340335959797</v>
      </c>
      <c r="CO29" s="7">
        <v>1239.4167475636868</v>
      </c>
      <c r="CP29" s="7">
        <v>1533.641779275622</v>
      </c>
      <c r="CQ29" s="7">
        <v>1917.6265432154812</v>
      </c>
      <c r="CR29" s="7">
        <v>2429.9807094588632</v>
      </c>
      <c r="CS29" s="7">
        <v>2914.0010793168221</v>
      </c>
      <c r="CT29" s="7">
        <v>3504.4387254018438</v>
      </c>
      <c r="CU29" s="7">
        <v>4227.1841369849362</v>
      </c>
      <c r="CV29" s="7">
        <v>5115.0227454262149</v>
      </c>
      <c r="CW29" s="7">
        <v>6209.6248350858996</v>
      </c>
      <c r="CZ29" s="7">
        <v>57035.796723600382</v>
      </c>
      <c r="DA29" s="7">
        <v>59518.409306041212</v>
      </c>
      <c r="DB29" s="7">
        <v>61699.059192105698</v>
      </c>
      <c r="DC29" s="7">
        <v>63874.677221898281</v>
      </c>
      <c r="DD29" s="7">
        <v>65615.598150558304</v>
      </c>
      <c r="DE29" s="7">
        <v>66618.115483404836</v>
      </c>
      <c r="DF29" s="7">
        <v>68085.69479339142</v>
      </c>
      <c r="DG29" s="7">
        <v>69046.40828755335</v>
      </c>
      <c r="DH29" s="7">
        <v>70238.091102404549</v>
      </c>
      <c r="DI29" s="7">
        <v>71108.223826532179</v>
      </c>
      <c r="DJ29" s="7">
        <v>73060.343596737366</v>
      </c>
      <c r="DK29" s="7">
        <v>73831.14970591059</v>
      </c>
      <c r="DL29" s="7">
        <v>74527.87622022086</v>
      </c>
      <c r="DM29" s="7">
        <v>75144.99812332305</v>
      </c>
      <c r="DN29" s="7">
        <v>75676.861280352605</v>
      </c>
      <c r="DO29" s="7">
        <v>76117.688468448265</v>
      </c>
    </row>
    <row r="30" spans="1:119" ht="21" customHeight="1" x14ac:dyDescent="0.25">
      <c r="A30" s="8"/>
      <c r="B30" s="231" t="str">
        <f t="shared" si="24"/>
        <v>A.5</v>
      </c>
      <c r="C30" s="68" t="str">
        <f t="shared" si="25"/>
        <v>Car rental</v>
      </c>
      <c r="D30" s="69" t="str">
        <f t="shared" si="25"/>
        <v>Millions of passenger-kilometres</v>
      </c>
      <c r="E30" s="70"/>
      <c r="F30" s="70"/>
      <c r="G30" s="70"/>
      <c r="H30" s="70"/>
      <c r="I30" s="70"/>
      <c r="J30" s="70"/>
      <c r="K30" s="70"/>
      <c r="L30" s="70"/>
      <c r="M30" s="70"/>
      <c r="N30" s="70"/>
      <c r="O30" s="70"/>
      <c r="P30" s="70"/>
      <c r="Q30" s="70"/>
      <c r="R30" s="70"/>
      <c r="S30" s="70"/>
      <c r="T30" s="70"/>
      <c r="U30" s="70"/>
      <c r="V30" s="70"/>
      <c r="W30" s="70"/>
      <c r="X30" s="70"/>
      <c r="Y30" s="232"/>
      <c r="Z30" s="251"/>
      <c r="AC30" s="67" t="str">
        <f t="shared" si="2"/>
        <v>A.5</v>
      </c>
      <c r="AD30" s="68" t="str">
        <f t="shared" si="3"/>
        <v>Car rental</v>
      </c>
      <c r="AE30" s="69" t="s">
        <v>95</v>
      </c>
      <c r="AF30" s="70"/>
      <c r="AG30" s="214" t="str">
        <f t="shared" si="4"/>
        <v/>
      </c>
      <c r="AH30" s="214" t="str">
        <f t="shared" si="5"/>
        <v/>
      </c>
      <c r="AI30" s="214" t="str">
        <f t="shared" si="6"/>
        <v/>
      </c>
      <c r="AJ30" s="214" t="str">
        <f t="shared" si="7"/>
        <v/>
      </c>
      <c r="AK30" s="214" t="str">
        <f t="shared" si="8"/>
        <v/>
      </c>
      <c r="AL30" s="214" t="str">
        <f t="shared" si="9"/>
        <v/>
      </c>
      <c r="AM30" s="214" t="str">
        <f t="shared" si="10"/>
        <v/>
      </c>
      <c r="AN30" s="214" t="str">
        <f t="shared" si="11"/>
        <v/>
      </c>
      <c r="AO30" s="214" t="str">
        <f t="shared" si="12"/>
        <v/>
      </c>
      <c r="AP30" s="214" t="str">
        <f t="shared" si="13"/>
        <v/>
      </c>
      <c r="AQ30" s="214" t="str">
        <f t="shared" si="14"/>
        <v/>
      </c>
      <c r="AR30" s="214" t="str">
        <f t="shared" si="15"/>
        <v/>
      </c>
      <c r="AS30" s="214" t="str">
        <f t="shared" si="16"/>
        <v/>
      </c>
      <c r="AT30" s="214" t="str">
        <f t="shared" si="17"/>
        <v/>
      </c>
      <c r="AU30" s="214" t="str">
        <f t="shared" si="18"/>
        <v/>
      </c>
      <c r="AV30" s="214" t="str">
        <f t="shared" si="19"/>
        <v/>
      </c>
      <c r="AW30" s="214" t="str">
        <f t="shared" si="20"/>
        <v/>
      </c>
      <c r="AX30" s="214" t="str">
        <f t="shared" si="21"/>
        <v/>
      </c>
      <c r="AY30" s="214" t="str">
        <f t="shared" si="22"/>
        <v/>
      </c>
      <c r="AZ30" s="215" t="str">
        <f t="shared" si="23"/>
        <v/>
      </c>
      <c r="BB30" s="263"/>
      <c r="BL30" s="288">
        <v>2019</v>
      </c>
      <c r="BM30" s="7">
        <v>28146392.733321942</v>
      </c>
      <c r="BN30" s="7">
        <v>3987558.5184266274</v>
      </c>
      <c r="BO30" s="7">
        <v>3690316.8610212188</v>
      </c>
      <c r="BP30" s="7">
        <v>16753025.944260247</v>
      </c>
      <c r="BQ30" s="7">
        <v>94672.641809017805</v>
      </c>
      <c r="CC30" s="7">
        <f>SUM(CC27:CC29)</f>
        <v>53482.472539302013</v>
      </c>
      <c r="CD30" s="7">
        <f t="shared" ref="CD30:CW30" si="26">SUM(CD27:CD29)</f>
        <v>62953.16375318425</v>
      </c>
      <c r="CE30" s="7">
        <f t="shared" si="26"/>
        <v>78750.074521511371</v>
      </c>
      <c r="CF30" s="7">
        <f t="shared" si="26"/>
        <v>112574.73973077802</v>
      </c>
      <c r="CG30" s="7">
        <f t="shared" si="26"/>
        <v>141506.00323727942</v>
      </c>
      <c r="CH30" s="7">
        <f t="shared" si="26"/>
        <v>202507.6388154985</v>
      </c>
      <c r="CI30" s="7">
        <f t="shared" si="26"/>
        <v>254804.29755111173</v>
      </c>
      <c r="CJ30" s="7">
        <f t="shared" si="26"/>
        <v>300896.4910596601</v>
      </c>
      <c r="CK30" s="7">
        <f t="shared" si="26"/>
        <v>325740.53680481116</v>
      </c>
      <c r="CL30" s="7">
        <f t="shared" si="26"/>
        <v>353513.74049205391</v>
      </c>
      <c r="CM30" s="7">
        <f t="shared" si="26"/>
        <v>379609.09416934574</v>
      </c>
      <c r="CN30" s="7">
        <f t="shared" si="26"/>
        <v>406990.17398158397</v>
      </c>
      <c r="CO30" s="7">
        <f t="shared" si="26"/>
        <v>439283.62226063549</v>
      </c>
      <c r="CP30" s="7">
        <f t="shared" si="26"/>
        <v>473148.71396037837</v>
      </c>
      <c r="CQ30" s="7">
        <f t="shared" si="26"/>
        <v>513023.61090834299</v>
      </c>
      <c r="CR30" s="7">
        <f t="shared" si="26"/>
        <v>557451.42132759024</v>
      </c>
      <c r="CS30" s="7">
        <f t="shared" si="26"/>
        <v>606158.79739457101</v>
      </c>
      <c r="CT30" s="7">
        <f t="shared" si="26"/>
        <v>659691.03088003432</v>
      </c>
      <c r="CU30" s="7">
        <f t="shared" si="26"/>
        <v>718530.5612189892</v>
      </c>
      <c r="CV30" s="7">
        <f t="shared" si="26"/>
        <v>783223.12209611014</v>
      </c>
      <c r="CW30" s="7">
        <f t="shared" si="26"/>
        <v>854392.51137236087</v>
      </c>
    </row>
    <row r="31" spans="1:119" ht="21" customHeight="1" x14ac:dyDescent="0.25">
      <c r="A31" s="8"/>
      <c r="B31" s="231" t="str">
        <f t="shared" si="24"/>
        <v>A.6</v>
      </c>
      <c r="C31" s="68" t="str">
        <f t="shared" si="25"/>
        <v>Taxi</v>
      </c>
      <c r="D31" s="69" t="str">
        <f t="shared" si="25"/>
        <v>Millions of passenger-kilometres</v>
      </c>
      <c r="E31" s="70"/>
      <c r="F31" s="70"/>
      <c r="G31" s="70"/>
      <c r="H31" s="70"/>
      <c r="I31" s="70"/>
      <c r="J31" s="70"/>
      <c r="K31" s="70"/>
      <c r="L31" s="70"/>
      <c r="M31" s="70"/>
      <c r="N31" s="70"/>
      <c r="O31" s="70"/>
      <c r="P31" s="70"/>
      <c r="Q31" s="70"/>
      <c r="R31" s="70"/>
      <c r="S31" s="70"/>
      <c r="T31" s="70"/>
      <c r="U31" s="70"/>
      <c r="V31" s="70"/>
      <c r="W31" s="70"/>
      <c r="X31" s="70"/>
      <c r="Y31" s="232"/>
      <c r="Z31" s="251"/>
      <c r="AC31" s="67" t="str">
        <f t="shared" si="2"/>
        <v>A.6</v>
      </c>
      <c r="AD31" s="68" t="str">
        <f t="shared" si="3"/>
        <v>Taxi</v>
      </c>
      <c r="AE31" s="69" t="s">
        <v>95</v>
      </c>
      <c r="AF31" s="70"/>
      <c r="AG31" s="214" t="str">
        <f t="shared" si="4"/>
        <v/>
      </c>
      <c r="AH31" s="214" t="str">
        <f t="shared" si="5"/>
        <v/>
      </c>
      <c r="AI31" s="214" t="str">
        <f t="shared" si="6"/>
        <v/>
      </c>
      <c r="AJ31" s="214" t="str">
        <f t="shared" si="7"/>
        <v/>
      </c>
      <c r="AK31" s="214" t="str">
        <f t="shared" si="8"/>
        <v/>
      </c>
      <c r="AL31" s="214" t="str">
        <f t="shared" si="9"/>
        <v/>
      </c>
      <c r="AM31" s="214" t="str">
        <f t="shared" si="10"/>
        <v/>
      </c>
      <c r="AN31" s="214" t="str">
        <f t="shared" si="11"/>
        <v/>
      </c>
      <c r="AO31" s="214" t="str">
        <f t="shared" si="12"/>
        <v/>
      </c>
      <c r="AP31" s="214" t="str">
        <f t="shared" si="13"/>
        <v/>
      </c>
      <c r="AQ31" s="214" t="str">
        <f t="shared" si="14"/>
        <v/>
      </c>
      <c r="AR31" s="214" t="str">
        <f t="shared" si="15"/>
        <v/>
      </c>
      <c r="AS31" s="214" t="str">
        <f t="shared" si="16"/>
        <v/>
      </c>
      <c r="AT31" s="214" t="str">
        <f t="shared" si="17"/>
        <v/>
      </c>
      <c r="AU31" s="214" t="str">
        <f t="shared" si="18"/>
        <v/>
      </c>
      <c r="AV31" s="214" t="str">
        <f t="shared" si="19"/>
        <v/>
      </c>
      <c r="AW31" s="214" t="str">
        <f t="shared" si="20"/>
        <v/>
      </c>
      <c r="AX31" s="214" t="str">
        <f t="shared" si="21"/>
        <v/>
      </c>
      <c r="AY31" s="214" t="str">
        <f t="shared" si="22"/>
        <v/>
      </c>
      <c r="AZ31" s="215" t="str">
        <f t="shared" si="23"/>
        <v/>
      </c>
      <c r="BB31" s="263"/>
      <c r="BL31" s="288">
        <v>2020</v>
      </c>
      <c r="BM31" s="7">
        <v>29209865.126595642</v>
      </c>
      <c r="BN31" s="7">
        <v>4077757.616391785</v>
      </c>
      <c r="BO31" s="7">
        <v>3963170.8904556218</v>
      </c>
      <c r="BP31" s="7">
        <v>17275505.126690645</v>
      </c>
      <c r="BQ31" s="7">
        <v>97163.665695574455</v>
      </c>
    </row>
    <row r="32" spans="1:119" ht="23" customHeight="1" x14ac:dyDescent="0.25">
      <c r="A32" s="8"/>
      <c r="B32" s="47" t="str">
        <f t="shared" ref="B32:D33" si="27">B9</f>
        <v>B.</v>
      </c>
      <c r="C32" s="48" t="str">
        <f t="shared" si="27"/>
        <v>Rail</v>
      </c>
      <c r="D32" s="63" t="str">
        <f t="shared" si="27"/>
        <v>Millions of passenger-kilometres</v>
      </c>
      <c r="E32" s="66"/>
      <c r="F32" s="66"/>
      <c r="G32" s="66"/>
      <c r="H32" s="66"/>
      <c r="I32" s="66"/>
      <c r="J32" s="66"/>
      <c r="K32" s="66"/>
      <c r="L32" s="66"/>
      <c r="M32" s="66"/>
      <c r="N32" s="66"/>
      <c r="O32" s="66"/>
      <c r="P32" s="66"/>
      <c r="Q32" s="66"/>
      <c r="R32" s="66"/>
      <c r="S32" s="66"/>
      <c r="T32" s="66"/>
      <c r="U32" s="66"/>
      <c r="V32" s="66"/>
      <c r="W32" s="66"/>
      <c r="X32" s="66"/>
      <c r="Y32" s="230"/>
      <c r="Z32" s="251"/>
      <c r="AA32" s="189"/>
      <c r="AC32" s="65" t="str">
        <f t="shared" si="2"/>
        <v>B.</v>
      </c>
      <c r="AD32" s="48" t="str">
        <f t="shared" si="3"/>
        <v>Rail</v>
      </c>
      <c r="AE32" s="63" t="s">
        <v>95</v>
      </c>
      <c r="AF32" s="66"/>
      <c r="AG32" s="211" t="str">
        <f t="shared" si="4"/>
        <v/>
      </c>
      <c r="AH32" s="211" t="str">
        <f t="shared" si="5"/>
        <v/>
      </c>
      <c r="AI32" s="211" t="str">
        <f t="shared" si="6"/>
        <v/>
      </c>
      <c r="AJ32" s="211" t="str">
        <f t="shared" si="7"/>
        <v/>
      </c>
      <c r="AK32" s="211" t="str">
        <f t="shared" si="8"/>
        <v/>
      </c>
      <c r="AL32" s="211" t="str">
        <f t="shared" si="9"/>
        <v/>
      </c>
      <c r="AM32" s="211" t="str">
        <f t="shared" si="10"/>
        <v/>
      </c>
      <c r="AN32" s="211" t="str">
        <f t="shared" si="11"/>
        <v/>
      </c>
      <c r="AO32" s="211" t="str">
        <f t="shared" si="12"/>
        <v/>
      </c>
      <c r="AP32" s="211" t="str">
        <f t="shared" si="13"/>
        <v/>
      </c>
      <c r="AQ32" s="211" t="str">
        <f t="shared" si="14"/>
        <v/>
      </c>
      <c r="AR32" s="211" t="str">
        <f t="shared" si="15"/>
        <v/>
      </c>
      <c r="AS32" s="211" t="str">
        <f t="shared" si="16"/>
        <v/>
      </c>
      <c r="AT32" s="211" t="str">
        <f t="shared" si="17"/>
        <v/>
      </c>
      <c r="AU32" s="211" t="str">
        <f t="shared" si="18"/>
        <v/>
      </c>
      <c r="AV32" s="211" t="str">
        <f t="shared" si="19"/>
        <v/>
      </c>
      <c r="AW32" s="211" t="str">
        <f t="shared" si="20"/>
        <v/>
      </c>
      <c r="AX32" s="211" t="str">
        <f t="shared" si="21"/>
        <v/>
      </c>
      <c r="AY32" s="211" t="str">
        <f t="shared" si="22"/>
        <v/>
      </c>
      <c r="AZ32" s="207" t="str">
        <f t="shared" si="23"/>
        <v/>
      </c>
      <c r="BB32" s="263"/>
      <c r="BL32" s="288">
        <v>2021</v>
      </c>
      <c r="BM32" s="7">
        <v>30273628.232109789</v>
      </c>
      <c r="BN32" s="7">
        <v>4167284.105888031</v>
      </c>
      <c r="BO32" s="7">
        <v>4251260.4767554728</v>
      </c>
      <c r="BP32" s="7">
        <v>17834922.262064464</v>
      </c>
      <c r="BQ32" s="7">
        <v>99861.392947843895</v>
      </c>
    </row>
    <row r="33" spans="1:74" ht="23" customHeight="1" x14ac:dyDescent="0.25">
      <c r="A33" s="8"/>
      <c r="B33" s="47" t="str">
        <f t="shared" si="27"/>
        <v>C.</v>
      </c>
      <c r="C33" s="48" t="str">
        <f t="shared" si="27"/>
        <v>2-wheeler</v>
      </c>
      <c r="D33" s="63" t="str">
        <f t="shared" si="27"/>
        <v>Millions of passenger-kilometres</v>
      </c>
      <c r="E33" s="66"/>
      <c r="F33" s="66"/>
      <c r="G33" s="66"/>
      <c r="H33" s="66"/>
      <c r="I33" s="66"/>
      <c r="J33" s="66"/>
      <c r="K33" s="66"/>
      <c r="L33" s="66"/>
      <c r="M33" s="66"/>
      <c r="N33" s="66"/>
      <c r="O33" s="66"/>
      <c r="P33" s="66"/>
      <c r="Q33" s="66"/>
      <c r="R33" s="66"/>
      <c r="S33" s="66"/>
      <c r="T33" s="66"/>
      <c r="U33" s="66"/>
      <c r="V33" s="66"/>
      <c r="W33" s="66"/>
      <c r="X33" s="66"/>
      <c r="Y33" s="230"/>
      <c r="Z33" s="251"/>
      <c r="AC33" s="65" t="str">
        <f t="shared" si="2"/>
        <v>C.</v>
      </c>
      <c r="AD33" s="48" t="str">
        <f t="shared" si="3"/>
        <v>2-wheeler</v>
      </c>
      <c r="AE33" s="63" t="s">
        <v>95</v>
      </c>
      <c r="AF33" s="66"/>
      <c r="AG33" s="211" t="str">
        <f t="shared" si="4"/>
        <v/>
      </c>
      <c r="AH33" s="211" t="str">
        <f t="shared" si="5"/>
        <v/>
      </c>
      <c r="AI33" s="211" t="str">
        <f t="shared" si="6"/>
        <v/>
      </c>
      <c r="AJ33" s="211" t="str">
        <f t="shared" si="7"/>
        <v/>
      </c>
      <c r="AK33" s="211" t="str">
        <f t="shared" si="8"/>
        <v/>
      </c>
      <c r="AL33" s="211" t="str">
        <f t="shared" si="9"/>
        <v/>
      </c>
      <c r="AM33" s="211" t="str">
        <f t="shared" si="10"/>
        <v/>
      </c>
      <c r="AN33" s="211" t="str">
        <f t="shared" si="11"/>
        <v/>
      </c>
      <c r="AO33" s="211" t="str">
        <f t="shared" si="12"/>
        <v/>
      </c>
      <c r="AP33" s="211" t="str">
        <f t="shared" si="13"/>
        <v/>
      </c>
      <c r="AQ33" s="211" t="str">
        <f t="shared" si="14"/>
        <v/>
      </c>
      <c r="AR33" s="211" t="str">
        <f t="shared" si="15"/>
        <v/>
      </c>
      <c r="AS33" s="211" t="str">
        <f t="shared" si="16"/>
        <v/>
      </c>
      <c r="AT33" s="211" t="str">
        <f t="shared" si="17"/>
        <v/>
      </c>
      <c r="AU33" s="211" t="str">
        <f t="shared" si="18"/>
        <v/>
      </c>
      <c r="AV33" s="211" t="str">
        <f t="shared" si="19"/>
        <v/>
      </c>
      <c r="AW33" s="211" t="str">
        <f t="shared" si="20"/>
        <v/>
      </c>
      <c r="AX33" s="211" t="str">
        <f t="shared" si="21"/>
        <v/>
      </c>
      <c r="AY33" s="211" t="str">
        <f t="shared" si="22"/>
        <v/>
      </c>
      <c r="AZ33" s="207" t="str">
        <f t="shared" si="23"/>
        <v/>
      </c>
      <c r="BB33" s="263"/>
      <c r="BL33" s="288">
        <v>2022</v>
      </c>
      <c r="BM33" s="7">
        <v>31334787.529479198</v>
      </c>
      <c r="BN33" s="7">
        <v>4256003.6488372935</v>
      </c>
      <c r="BO33" s="7">
        <v>4554994.1021880861</v>
      </c>
      <c r="BP33" s="7">
        <v>18434001.501118768</v>
      </c>
      <c r="BQ33" s="7">
        <v>102691.30288914466</v>
      </c>
    </row>
    <row r="34" spans="1:74" ht="23" customHeight="1" x14ac:dyDescent="0.25">
      <c r="A34" s="8"/>
      <c r="B34" s="231" t="s">
        <v>98</v>
      </c>
      <c r="C34" s="68" t="s">
        <v>99</v>
      </c>
      <c r="D34" s="69" t="str">
        <f>D33</f>
        <v>Millions of passenger-kilometres</v>
      </c>
      <c r="E34" s="178"/>
      <c r="F34" s="178"/>
      <c r="G34" s="70"/>
      <c r="H34" s="70"/>
      <c r="I34" s="70"/>
      <c r="J34" s="70"/>
      <c r="K34" s="70"/>
      <c r="L34" s="70"/>
      <c r="M34" s="70"/>
      <c r="N34" s="70"/>
      <c r="O34" s="70"/>
      <c r="P34" s="70"/>
      <c r="Q34" s="70"/>
      <c r="R34" s="70"/>
      <c r="S34" s="70"/>
      <c r="T34" s="70"/>
      <c r="U34" s="70"/>
      <c r="V34" s="70"/>
      <c r="W34" s="70"/>
      <c r="X34" s="70"/>
      <c r="Y34" s="232"/>
      <c r="Z34" s="251"/>
      <c r="AC34" s="67" t="str">
        <f t="shared" si="2"/>
        <v>C.1</v>
      </c>
      <c r="AD34" s="68" t="str">
        <f t="shared" si="3"/>
        <v>Shared e-scooters</v>
      </c>
      <c r="AE34" s="69" t="s">
        <v>95</v>
      </c>
      <c r="AF34" s="178"/>
      <c r="AG34" s="214" t="str">
        <f t="shared" si="4"/>
        <v/>
      </c>
      <c r="AH34" s="214" t="str">
        <f t="shared" si="5"/>
        <v/>
      </c>
      <c r="AI34" s="214" t="str">
        <f t="shared" si="6"/>
        <v/>
      </c>
      <c r="AJ34" s="214" t="str">
        <f t="shared" si="7"/>
        <v/>
      </c>
      <c r="AK34" s="214" t="str">
        <f t="shared" si="8"/>
        <v/>
      </c>
      <c r="AL34" s="214" t="str">
        <f t="shared" si="9"/>
        <v/>
      </c>
      <c r="AM34" s="214" t="str">
        <f t="shared" si="10"/>
        <v/>
      </c>
      <c r="AN34" s="214" t="str">
        <f t="shared" si="11"/>
        <v/>
      </c>
      <c r="AO34" s="214" t="str">
        <f t="shared" si="12"/>
        <v/>
      </c>
      <c r="AP34" s="214" t="str">
        <f t="shared" si="13"/>
        <v/>
      </c>
      <c r="AQ34" s="214" t="str">
        <f t="shared" si="14"/>
        <v/>
      </c>
      <c r="AR34" s="214" t="str">
        <f t="shared" si="15"/>
        <v/>
      </c>
      <c r="AS34" s="214" t="str">
        <f t="shared" si="16"/>
        <v/>
      </c>
      <c r="AT34" s="214" t="str">
        <f t="shared" si="17"/>
        <v/>
      </c>
      <c r="AU34" s="214" t="str">
        <f t="shared" si="18"/>
        <v/>
      </c>
      <c r="AV34" s="214" t="str">
        <f t="shared" si="19"/>
        <v/>
      </c>
      <c r="AW34" s="214" t="str">
        <f t="shared" si="20"/>
        <v/>
      </c>
      <c r="AX34" s="214" t="str">
        <f t="shared" si="21"/>
        <v/>
      </c>
      <c r="AY34" s="214" t="str">
        <f t="shared" si="22"/>
        <v/>
      </c>
      <c r="AZ34" s="215" t="str">
        <f t="shared" si="23"/>
        <v/>
      </c>
      <c r="BB34" s="263"/>
      <c r="BL34" s="288">
        <v>2023</v>
      </c>
      <c r="BM34" s="7">
        <v>32390349.800731782</v>
      </c>
      <c r="BN34" s="7">
        <v>4343780.4789962461</v>
      </c>
      <c r="BO34" s="7">
        <v>4874751.9671732457</v>
      </c>
      <c r="BP34" s="7">
        <v>19075711.684667569</v>
      </c>
      <c r="BQ34" s="7">
        <v>105200.34698498895</v>
      </c>
    </row>
    <row r="35" spans="1:74" ht="23" customHeight="1" x14ac:dyDescent="0.25">
      <c r="A35" s="8"/>
      <c r="B35" s="47" t="str">
        <f t="shared" ref="B35:D36" si="28">B11</f>
        <v>D.</v>
      </c>
      <c r="C35" s="48" t="str">
        <f t="shared" si="28"/>
        <v>Motor coaches, buses and trolley buses</v>
      </c>
      <c r="D35" s="63" t="str">
        <f t="shared" si="28"/>
        <v>Millions of passenger-kilometres</v>
      </c>
      <c r="E35" s="66"/>
      <c r="F35" s="66"/>
      <c r="G35" s="66"/>
      <c r="H35" s="66"/>
      <c r="I35" s="66"/>
      <c r="J35" s="66"/>
      <c r="K35" s="66"/>
      <c r="L35" s="66"/>
      <c r="M35" s="66"/>
      <c r="N35" s="66"/>
      <c r="O35" s="66"/>
      <c r="P35" s="66"/>
      <c r="Q35" s="66"/>
      <c r="R35" s="66"/>
      <c r="S35" s="66"/>
      <c r="T35" s="66"/>
      <c r="U35" s="66"/>
      <c r="V35" s="66"/>
      <c r="W35" s="66"/>
      <c r="X35" s="66"/>
      <c r="Y35" s="230"/>
      <c r="Z35" s="251"/>
      <c r="AA35" s="189"/>
      <c r="AC35" s="65" t="str">
        <f t="shared" si="2"/>
        <v>D.</v>
      </c>
      <c r="AD35" s="48" t="str">
        <f t="shared" si="3"/>
        <v>Motor coaches, buses and trolley buses</v>
      </c>
      <c r="AE35" s="63" t="s">
        <v>95</v>
      </c>
      <c r="AF35" s="66"/>
      <c r="AG35" s="211" t="str">
        <f t="shared" si="4"/>
        <v/>
      </c>
      <c r="AH35" s="211" t="str">
        <f t="shared" si="5"/>
        <v/>
      </c>
      <c r="AI35" s="211" t="str">
        <f t="shared" si="6"/>
        <v/>
      </c>
      <c r="AJ35" s="211" t="str">
        <f t="shared" si="7"/>
        <v/>
      </c>
      <c r="AK35" s="211" t="str">
        <f t="shared" si="8"/>
        <v/>
      </c>
      <c r="AL35" s="211" t="str">
        <f t="shared" si="9"/>
        <v/>
      </c>
      <c r="AM35" s="211" t="str">
        <f t="shared" si="10"/>
        <v/>
      </c>
      <c r="AN35" s="211" t="str">
        <f t="shared" si="11"/>
        <v/>
      </c>
      <c r="AO35" s="211" t="str">
        <f t="shared" si="12"/>
        <v/>
      </c>
      <c r="AP35" s="211" t="str">
        <f t="shared" si="13"/>
        <v/>
      </c>
      <c r="AQ35" s="211" t="str">
        <f t="shared" si="14"/>
        <v/>
      </c>
      <c r="AR35" s="211" t="str">
        <f t="shared" si="15"/>
        <v/>
      </c>
      <c r="AS35" s="211" t="str">
        <f t="shared" si="16"/>
        <v/>
      </c>
      <c r="AT35" s="211" t="str">
        <f t="shared" si="17"/>
        <v/>
      </c>
      <c r="AU35" s="211" t="str">
        <f t="shared" si="18"/>
        <v/>
      </c>
      <c r="AV35" s="211" t="str">
        <f t="shared" si="19"/>
        <v/>
      </c>
      <c r="AW35" s="211" t="str">
        <f t="shared" si="20"/>
        <v/>
      </c>
      <c r="AX35" s="211" t="str">
        <f t="shared" si="21"/>
        <v/>
      </c>
      <c r="AY35" s="211" t="str">
        <f t="shared" si="22"/>
        <v/>
      </c>
      <c r="AZ35" s="207" t="str">
        <f t="shared" si="23"/>
        <v/>
      </c>
      <c r="BB35" s="263"/>
      <c r="BL35" s="288">
        <v>2024</v>
      </c>
      <c r="BM35" s="7">
        <v>33437235.752181891</v>
      </c>
      <c r="BN35" s="7">
        <v>4430477.730951055</v>
      </c>
      <c r="BO35" s="7">
        <v>5210882.0040479731</v>
      </c>
      <c r="BP35" s="7">
        <v>19763289.74812559</v>
      </c>
      <c r="BQ35" s="7">
        <v>107811.02315621362</v>
      </c>
    </row>
    <row r="36" spans="1:74" ht="23" customHeight="1" thickBot="1" x14ac:dyDescent="0.3">
      <c r="A36" s="8"/>
      <c r="B36" s="49" t="str">
        <f t="shared" si="28"/>
        <v>E.</v>
      </c>
      <c r="C36" s="50" t="str">
        <f t="shared" si="28"/>
        <v>Shared bicycles</v>
      </c>
      <c r="D36" s="233" t="str">
        <f t="shared" si="28"/>
        <v>Millions of passenger-kilometres</v>
      </c>
      <c r="E36" s="234"/>
      <c r="F36" s="234"/>
      <c r="G36" s="234"/>
      <c r="H36" s="234"/>
      <c r="I36" s="234"/>
      <c r="J36" s="234"/>
      <c r="K36" s="234"/>
      <c r="L36" s="234"/>
      <c r="M36" s="234"/>
      <c r="N36" s="234"/>
      <c r="O36" s="234"/>
      <c r="P36" s="234"/>
      <c r="Q36" s="234"/>
      <c r="R36" s="234"/>
      <c r="S36" s="234"/>
      <c r="T36" s="234"/>
      <c r="U36" s="234"/>
      <c r="V36" s="234"/>
      <c r="W36" s="234"/>
      <c r="X36" s="234"/>
      <c r="Y36" s="235"/>
      <c r="Z36" s="251"/>
      <c r="AC36" s="71" t="str">
        <f t="shared" si="2"/>
        <v>E.</v>
      </c>
      <c r="AD36" s="58" t="str">
        <f t="shared" si="3"/>
        <v>Shared bicycles</v>
      </c>
      <c r="AE36" s="72" t="s">
        <v>95</v>
      </c>
      <c r="AF36" s="73"/>
      <c r="AG36" s="216" t="str">
        <f t="shared" si="4"/>
        <v/>
      </c>
      <c r="AH36" s="216" t="str">
        <f t="shared" si="5"/>
        <v/>
      </c>
      <c r="AI36" s="216" t="str">
        <f t="shared" si="6"/>
        <v/>
      </c>
      <c r="AJ36" s="216" t="str">
        <f t="shared" si="7"/>
        <v/>
      </c>
      <c r="AK36" s="216" t="str">
        <f t="shared" si="8"/>
        <v/>
      </c>
      <c r="AL36" s="216" t="str">
        <f t="shared" si="9"/>
        <v/>
      </c>
      <c r="AM36" s="216" t="str">
        <f t="shared" si="10"/>
        <v/>
      </c>
      <c r="AN36" s="216" t="str">
        <f t="shared" si="11"/>
        <v/>
      </c>
      <c r="AO36" s="216" t="str">
        <f t="shared" si="12"/>
        <v/>
      </c>
      <c r="AP36" s="216" t="str">
        <f t="shared" si="13"/>
        <v/>
      </c>
      <c r="AQ36" s="216" t="str">
        <f t="shared" si="14"/>
        <v/>
      </c>
      <c r="AR36" s="216" t="str">
        <f t="shared" si="15"/>
        <v/>
      </c>
      <c r="AS36" s="216" t="str">
        <f t="shared" si="16"/>
        <v/>
      </c>
      <c r="AT36" s="216" t="str">
        <f t="shared" si="17"/>
        <v/>
      </c>
      <c r="AU36" s="216" t="str">
        <f t="shared" si="18"/>
        <v/>
      </c>
      <c r="AV36" s="216" t="str">
        <f t="shared" si="19"/>
        <v/>
      </c>
      <c r="AW36" s="216" t="str">
        <f t="shared" si="20"/>
        <v/>
      </c>
      <c r="AX36" s="216" t="str">
        <f t="shared" si="21"/>
        <v/>
      </c>
      <c r="AY36" s="216" t="str">
        <f t="shared" si="22"/>
        <v/>
      </c>
      <c r="AZ36" s="206" t="str">
        <f t="shared" si="23"/>
        <v/>
      </c>
      <c r="BB36" s="263"/>
      <c r="BL36" s="288">
        <v>2025</v>
      </c>
      <c r="BM36" s="7">
        <v>34472293.700959928</v>
      </c>
      <c r="BN36" s="7">
        <v>4515957.7802104093</v>
      </c>
      <c r="BO36" s="7">
        <v>5563695.7971509621</v>
      </c>
      <c r="BP36" s="7">
        <v>20500266.610286482</v>
      </c>
      <c r="BQ36" s="7">
        <v>108489.41115464637</v>
      </c>
      <c r="BR36" s="263">
        <f>(BM36/BM29)^(1/(BL36-BL29))-1</f>
        <v>3.5048663099756183E-2</v>
      </c>
      <c r="BS36" s="263">
        <f>(BN36/BN29)^(1/($BL$36-$BL$29))-1</f>
        <v>2.1288668719013026E-2</v>
      </c>
      <c r="BT36" s="263">
        <f>(BO36/BO29)^(1/($BL$36-$BL$29))-1</f>
        <v>7.144264721818594E-2</v>
      </c>
      <c r="BU36" s="263">
        <f>(BP36/BP29)^(1/($BL$36-$BL$29))-1</f>
        <v>3.3613042890236589E-2</v>
      </c>
      <c r="BV36" s="263">
        <f>(BQ36/BQ29)^(1/($BL$36-$BL$29))-1</f>
        <v>2.327566445536422E-2</v>
      </c>
    </row>
    <row r="37" spans="1:74" ht="24" customHeight="1" thickBot="1" x14ac:dyDescent="0.3">
      <c r="A37" s="8"/>
      <c r="B37" s="158"/>
      <c r="C37" s="48"/>
      <c r="D37" s="63"/>
      <c r="H37" s="66"/>
      <c r="I37" s="66"/>
      <c r="J37" s="66"/>
      <c r="K37" s="66"/>
      <c r="L37" s="66"/>
      <c r="M37" s="66"/>
      <c r="N37" s="66"/>
      <c r="O37" s="66"/>
      <c r="P37" s="66"/>
      <c r="Q37" s="66"/>
      <c r="R37" s="66"/>
      <c r="S37" s="66"/>
      <c r="T37" s="66"/>
      <c r="U37" s="66"/>
      <c r="V37" s="66"/>
      <c r="W37" s="66"/>
      <c r="X37" s="66"/>
      <c r="Y37" s="66"/>
      <c r="BL37" s="288">
        <v>2026</v>
      </c>
      <c r="BM37" s="7">
        <v>35492314.254276834</v>
      </c>
      <c r="BN37" s="7">
        <v>4600082.5932903001</v>
      </c>
      <c r="BO37" s="7">
        <v>5933464.4328051228</v>
      </c>
      <c r="BP37" s="7">
        <v>21290495.825710367</v>
      </c>
      <c r="BQ37" s="7">
        <v>108903.04634894175</v>
      </c>
    </row>
    <row r="38" spans="1:74" ht="24" customHeight="1" thickBot="1" x14ac:dyDescent="0.3">
      <c r="A38" s="8"/>
      <c r="B38" s="184"/>
      <c r="C38" s="185" t="s">
        <v>102</v>
      </c>
      <c r="D38" s="186" t="s">
        <v>103</v>
      </c>
      <c r="E38" s="187">
        <f t="shared" ref="E38:Y38" si="29">E36+E35+E33+E32+E25</f>
        <v>0</v>
      </c>
      <c r="F38" s="187">
        <f t="shared" si="29"/>
        <v>0</v>
      </c>
      <c r="G38" s="187">
        <f t="shared" si="29"/>
        <v>0</v>
      </c>
      <c r="H38" s="187">
        <f t="shared" si="29"/>
        <v>0</v>
      </c>
      <c r="I38" s="187">
        <f t="shared" si="29"/>
        <v>0</v>
      </c>
      <c r="J38" s="187">
        <f t="shared" si="29"/>
        <v>0</v>
      </c>
      <c r="K38" s="187">
        <f t="shared" si="29"/>
        <v>0</v>
      </c>
      <c r="L38" s="187">
        <f t="shared" si="29"/>
        <v>0</v>
      </c>
      <c r="M38" s="187">
        <f t="shared" si="29"/>
        <v>0</v>
      </c>
      <c r="N38" s="187">
        <f t="shared" si="29"/>
        <v>0</v>
      </c>
      <c r="O38" s="187">
        <f t="shared" si="29"/>
        <v>0</v>
      </c>
      <c r="P38" s="187">
        <f t="shared" si="29"/>
        <v>0</v>
      </c>
      <c r="Q38" s="187">
        <f t="shared" si="29"/>
        <v>0</v>
      </c>
      <c r="R38" s="187">
        <f t="shared" si="29"/>
        <v>0</v>
      </c>
      <c r="S38" s="187">
        <f t="shared" si="29"/>
        <v>0</v>
      </c>
      <c r="T38" s="187">
        <f t="shared" si="29"/>
        <v>0</v>
      </c>
      <c r="U38" s="187">
        <f t="shared" si="29"/>
        <v>0</v>
      </c>
      <c r="V38" s="187">
        <f t="shared" si="29"/>
        <v>0</v>
      </c>
      <c r="W38" s="187">
        <f t="shared" si="29"/>
        <v>0</v>
      </c>
      <c r="X38" s="187">
        <f t="shared" si="29"/>
        <v>0</v>
      </c>
      <c r="Y38" s="188">
        <f t="shared" si="29"/>
        <v>0</v>
      </c>
      <c r="Z38" s="251" t="e">
        <f>Y38/M38</f>
        <v>#DIV/0!</v>
      </c>
      <c r="AC38" s="184"/>
      <c r="AD38" s="185" t="s">
        <v>102</v>
      </c>
      <c r="AE38" s="186" t="s">
        <v>103</v>
      </c>
      <c r="AF38" s="187"/>
      <c r="AG38" s="190" t="str">
        <f t="shared" ref="AG38:AU38" si="30">IFERROR((F38/E38)-1,"")</f>
        <v/>
      </c>
      <c r="AH38" s="190" t="str">
        <f t="shared" si="30"/>
        <v/>
      </c>
      <c r="AI38" s="190" t="str">
        <f t="shared" si="30"/>
        <v/>
      </c>
      <c r="AJ38" s="190" t="str">
        <f t="shared" si="30"/>
        <v/>
      </c>
      <c r="AK38" s="190" t="str">
        <f t="shared" si="30"/>
        <v/>
      </c>
      <c r="AL38" s="190" t="str">
        <f t="shared" si="30"/>
        <v/>
      </c>
      <c r="AM38" s="190" t="str">
        <f t="shared" si="30"/>
        <v/>
      </c>
      <c r="AN38" s="190" t="str">
        <f t="shared" si="30"/>
        <v/>
      </c>
      <c r="AO38" s="190" t="str">
        <f t="shared" si="30"/>
        <v/>
      </c>
      <c r="AP38" s="190" t="str">
        <f t="shared" si="30"/>
        <v/>
      </c>
      <c r="AQ38" s="190" t="str">
        <f t="shared" si="30"/>
        <v/>
      </c>
      <c r="AR38" s="190" t="str">
        <f t="shared" si="30"/>
        <v/>
      </c>
      <c r="AS38" s="190" t="str">
        <f t="shared" si="30"/>
        <v/>
      </c>
      <c r="AT38" s="190" t="str">
        <f t="shared" si="30"/>
        <v/>
      </c>
      <c r="AU38" s="190" t="str">
        <f t="shared" si="30"/>
        <v/>
      </c>
      <c r="AV38" s="190"/>
      <c r="AW38" s="190"/>
      <c r="AX38" s="190"/>
      <c r="AY38" s="190"/>
      <c r="AZ38" s="191"/>
      <c r="BL38" s="288">
        <v>2027</v>
      </c>
      <c r="BM38" s="7">
        <v>36494045.89729438</v>
      </c>
      <c r="BN38" s="7">
        <v>4682714.0866124537</v>
      </c>
      <c r="BO38" s="7">
        <v>6320414.3051315155</v>
      </c>
      <c r="BP38" s="7">
        <v>22138185.313743513</v>
      </c>
      <c r="BQ38" s="7">
        <v>109341.49965489481</v>
      </c>
    </row>
    <row r="39" spans="1:74" ht="24" customHeight="1" x14ac:dyDescent="0.25">
      <c r="A39" s="8"/>
      <c r="B39" s="158"/>
      <c r="C39" s="48"/>
      <c r="D39" s="63"/>
      <c r="H39" s="66"/>
      <c r="I39" s="66"/>
      <c r="J39" s="66"/>
      <c r="K39" s="66"/>
      <c r="L39" s="66"/>
      <c r="M39" s="66"/>
      <c r="N39" s="66"/>
      <c r="O39" s="66"/>
      <c r="P39" s="66"/>
      <c r="Q39" s="66"/>
      <c r="R39" s="66"/>
      <c r="S39" s="66"/>
      <c r="T39" s="66"/>
      <c r="U39" s="66"/>
      <c r="V39" s="66"/>
      <c r="W39" s="66"/>
      <c r="X39" s="66"/>
      <c r="Y39" s="66"/>
      <c r="BL39" s="288">
        <v>2028</v>
      </c>
      <c r="BM39" s="7">
        <v>37474211.3937224</v>
      </c>
      <c r="BN39" s="7">
        <v>4763714.4929714082</v>
      </c>
      <c r="BO39" s="7">
        <v>6724722.90589834</v>
      </c>
      <c r="BP39" s="7">
        <v>23047932.515126184</v>
      </c>
      <c r="BQ39" s="7">
        <v>109806.26015920509</v>
      </c>
    </row>
    <row r="40" spans="1:74" ht="15" customHeight="1" thickBot="1" x14ac:dyDescent="0.3">
      <c r="A40" s="8"/>
      <c r="B40" s="63" t="s">
        <v>80</v>
      </c>
      <c r="C40" s="63"/>
      <c r="D40" s="63"/>
      <c r="H40" s="63"/>
      <c r="I40" s="63"/>
      <c r="J40" s="63"/>
      <c r="K40" s="63"/>
      <c r="L40" s="48"/>
      <c r="M40" s="48"/>
      <c r="N40" s="52"/>
      <c r="O40" s="54"/>
      <c r="P40" s="54"/>
      <c r="Q40" s="54"/>
      <c r="R40" s="54"/>
      <c r="S40" s="54"/>
      <c r="T40" s="54"/>
      <c r="U40" s="54"/>
      <c r="V40" s="54"/>
      <c r="W40" s="54"/>
      <c r="X40" s="54"/>
      <c r="Y40" s="54"/>
      <c r="AC40" s="63" t="s">
        <v>111</v>
      </c>
      <c r="AD40" s="52"/>
      <c r="AE40" s="54"/>
      <c r="AF40" s="54"/>
      <c r="AG40" s="54"/>
      <c r="AH40" s="54"/>
      <c r="AI40" s="54"/>
      <c r="AJ40" s="54"/>
      <c r="AK40" s="54"/>
      <c r="AL40" s="54"/>
      <c r="AM40" s="54"/>
      <c r="AN40" s="54"/>
      <c r="AO40" s="54"/>
      <c r="BL40" s="288">
        <v>2029</v>
      </c>
      <c r="BM40" s="7">
        <v>38429524.892133892</v>
      </c>
      <c r="BN40" s="7">
        <v>4842946.7342634751</v>
      </c>
      <c r="BO40" s="7">
        <v>7146514.6287629846</v>
      </c>
      <c r="BP40" s="7">
        <v>24024763.369912077</v>
      </c>
      <c r="BQ40" s="7">
        <v>110298.90629377397</v>
      </c>
    </row>
    <row r="41" spans="1:74" ht="21" customHeight="1" thickBot="1" x14ac:dyDescent="0.2">
      <c r="A41"/>
      <c r="B41" s="303" t="s">
        <v>76</v>
      </c>
      <c r="C41" s="304"/>
      <c r="D41" s="44" t="s">
        <v>63</v>
      </c>
      <c r="E41" s="45">
        <v>2010</v>
      </c>
      <c r="F41" s="45">
        <f t="shared" ref="F41:T41" si="31">E41+1</f>
        <v>2011</v>
      </c>
      <c r="G41" s="45">
        <f t="shared" si="31"/>
        <v>2012</v>
      </c>
      <c r="H41" s="45">
        <f t="shared" si="31"/>
        <v>2013</v>
      </c>
      <c r="I41" s="45">
        <f t="shared" si="31"/>
        <v>2014</v>
      </c>
      <c r="J41" s="45">
        <f t="shared" si="31"/>
        <v>2015</v>
      </c>
      <c r="K41" s="45">
        <f t="shared" si="31"/>
        <v>2016</v>
      </c>
      <c r="L41" s="45">
        <f t="shared" si="31"/>
        <v>2017</v>
      </c>
      <c r="M41" s="45">
        <f t="shared" si="31"/>
        <v>2018</v>
      </c>
      <c r="N41" s="45">
        <f t="shared" si="31"/>
        <v>2019</v>
      </c>
      <c r="O41" s="45">
        <f t="shared" si="31"/>
        <v>2020</v>
      </c>
      <c r="P41" s="45">
        <f t="shared" si="31"/>
        <v>2021</v>
      </c>
      <c r="Q41" s="45">
        <f t="shared" si="31"/>
        <v>2022</v>
      </c>
      <c r="R41" s="45">
        <f t="shared" si="31"/>
        <v>2023</v>
      </c>
      <c r="S41" s="45">
        <f t="shared" si="31"/>
        <v>2024</v>
      </c>
      <c r="T41" s="45">
        <f t="shared" si="31"/>
        <v>2025</v>
      </c>
      <c r="U41" s="45">
        <f>T41+1</f>
        <v>2026</v>
      </c>
      <c r="V41" s="45">
        <f>U41+1</f>
        <v>2027</v>
      </c>
      <c r="W41" s="45">
        <f>V41+1</f>
        <v>2028</v>
      </c>
      <c r="X41" s="45">
        <f>W41+1</f>
        <v>2029</v>
      </c>
      <c r="Y41" s="46">
        <f>X41+1</f>
        <v>2030</v>
      </c>
      <c r="AC41" s="303" t="s">
        <v>76</v>
      </c>
      <c r="AD41" s="304"/>
      <c r="AE41" s="44" t="s">
        <v>63</v>
      </c>
      <c r="AF41" s="45">
        <v>2010</v>
      </c>
      <c r="AG41" s="45">
        <f>AF41+1</f>
        <v>2011</v>
      </c>
      <c r="AH41" s="45">
        <f>AG41+1</f>
        <v>2012</v>
      </c>
      <c r="AI41" s="45">
        <v>2013</v>
      </c>
      <c r="AJ41" s="45">
        <f t="shared" ref="AJ41:AZ41" si="32">AI41+1</f>
        <v>2014</v>
      </c>
      <c r="AK41" s="45">
        <f t="shared" si="32"/>
        <v>2015</v>
      </c>
      <c r="AL41" s="45">
        <f t="shared" si="32"/>
        <v>2016</v>
      </c>
      <c r="AM41" s="45">
        <f t="shared" si="32"/>
        <v>2017</v>
      </c>
      <c r="AN41" s="45">
        <f t="shared" si="32"/>
        <v>2018</v>
      </c>
      <c r="AO41" s="45">
        <f t="shared" si="32"/>
        <v>2019</v>
      </c>
      <c r="AP41" s="45">
        <f t="shared" si="32"/>
        <v>2020</v>
      </c>
      <c r="AQ41" s="45">
        <f t="shared" si="32"/>
        <v>2021</v>
      </c>
      <c r="AR41" s="45">
        <f t="shared" si="32"/>
        <v>2022</v>
      </c>
      <c r="AS41" s="45">
        <f t="shared" si="32"/>
        <v>2023</v>
      </c>
      <c r="AT41" s="45">
        <f t="shared" si="32"/>
        <v>2024</v>
      </c>
      <c r="AU41" s="45">
        <f t="shared" si="32"/>
        <v>2025</v>
      </c>
      <c r="AV41" s="45">
        <f t="shared" si="32"/>
        <v>2026</v>
      </c>
      <c r="AW41" s="45">
        <f t="shared" si="32"/>
        <v>2027</v>
      </c>
      <c r="AX41" s="45">
        <f t="shared" si="32"/>
        <v>2028</v>
      </c>
      <c r="AY41" s="45">
        <f t="shared" si="32"/>
        <v>2029</v>
      </c>
      <c r="AZ41" s="46">
        <f t="shared" si="32"/>
        <v>2030</v>
      </c>
      <c r="BL41" s="288">
        <v>2030</v>
      </c>
      <c r="BM41" s="7">
        <v>39356709.620637573</v>
      </c>
      <c r="BN41" s="7">
        <v>4920274.7991147051</v>
      </c>
      <c r="BO41" s="7">
        <v>7585856.6202706583</v>
      </c>
      <c r="BP41" s="7">
        <v>25074175.558673188</v>
      </c>
      <c r="BQ41" s="7">
        <v>110821.11119641698</v>
      </c>
    </row>
    <row r="42" spans="1:74" ht="23" customHeight="1" x14ac:dyDescent="0.25">
      <c r="A42" s="8"/>
      <c r="B42" s="65" t="str">
        <f>B25</f>
        <v>A.</v>
      </c>
      <c r="C42" s="48" t="str">
        <f>C25</f>
        <v>Passenger cars</v>
      </c>
      <c r="D42" s="51" t="s">
        <v>75</v>
      </c>
      <c r="E42" s="161" t="str">
        <f t="shared" ref="E42:G49" si="33">IFERROR(E25/SUM(E$36,E$35,E$33,E$32,E$25),"")</f>
        <v/>
      </c>
      <c r="F42" s="161" t="str">
        <f t="shared" si="33"/>
        <v/>
      </c>
      <c r="G42" s="161" t="str">
        <f t="shared" si="33"/>
        <v/>
      </c>
      <c r="H42" s="161" t="str">
        <f t="shared" ref="H42:T42" si="34">IFERROR(H25/SUM(H$36,H$35,H$33,H$32,H$25),"")</f>
        <v/>
      </c>
      <c r="I42" s="161" t="str">
        <f t="shared" si="34"/>
        <v/>
      </c>
      <c r="J42" s="161" t="str">
        <f t="shared" si="34"/>
        <v/>
      </c>
      <c r="K42" s="161" t="str">
        <f t="shared" si="34"/>
        <v/>
      </c>
      <c r="L42" s="161" t="str">
        <f t="shared" si="34"/>
        <v/>
      </c>
      <c r="M42" s="161" t="str">
        <f t="shared" si="34"/>
        <v/>
      </c>
      <c r="N42" s="161" t="str">
        <f t="shared" si="34"/>
        <v/>
      </c>
      <c r="O42" s="161" t="str">
        <f t="shared" si="34"/>
        <v/>
      </c>
      <c r="P42" s="161" t="str">
        <f t="shared" si="34"/>
        <v/>
      </c>
      <c r="Q42" s="161" t="str">
        <f t="shared" si="34"/>
        <v/>
      </c>
      <c r="R42" s="161" t="str">
        <f t="shared" si="34"/>
        <v/>
      </c>
      <c r="S42" s="161" t="str">
        <f t="shared" si="34"/>
        <v/>
      </c>
      <c r="T42" s="161" t="str">
        <f t="shared" si="34"/>
        <v/>
      </c>
      <c r="U42" s="161" t="str">
        <f t="shared" ref="U42:Y42" si="35">IFERROR(U25/SUM(U$36,U$35,U$33,U$32,U$25),"")</f>
        <v/>
      </c>
      <c r="V42" s="161" t="str">
        <f t="shared" si="35"/>
        <v/>
      </c>
      <c r="W42" s="161" t="str">
        <f t="shared" si="35"/>
        <v/>
      </c>
      <c r="X42" s="161" t="str">
        <f t="shared" si="35"/>
        <v/>
      </c>
      <c r="Y42" s="162" t="str">
        <f t="shared" si="35"/>
        <v/>
      </c>
      <c r="Z42" s="250"/>
      <c r="AA42" s="250"/>
      <c r="AC42" s="65" t="str">
        <f t="shared" ref="AC42:AC53" si="36">B25</f>
        <v>A.</v>
      </c>
      <c r="AD42" s="48" t="str">
        <f t="shared" ref="AD42:AD53" si="37">C25</f>
        <v>Passenger cars</v>
      </c>
      <c r="AE42" s="51" t="s">
        <v>105</v>
      </c>
      <c r="AF42" s="66"/>
      <c r="AG42" s="180"/>
      <c r="AH42" s="180"/>
      <c r="AI42" s="180"/>
      <c r="AJ42" s="180"/>
      <c r="AK42" s="180"/>
      <c r="AL42" s="180"/>
      <c r="AM42" s="180"/>
      <c r="AN42" s="180"/>
      <c r="AO42" s="180"/>
      <c r="AP42" s="180"/>
      <c r="AQ42" s="180"/>
      <c r="AR42" s="180"/>
      <c r="AS42" s="180"/>
      <c r="AT42" s="180"/>
      <c r="AU42" s="180"/>
      <c r="AV42" s="180"/>
      <c r="AW42" s="180"/>
      <c r="AX42" s="180"/>
      <c r="AY42" s="180"/>
      <c r="AZ42" s="242"/>
    </row>
    <row r="43" spans="1:74" ht="21" customHeight="1" x14ac:dyDescent="0.25">
      <c r="A43" s="8"/>
      <c r="B43" s="67" t="str">
        <f t="shared" ref="B43:B48" si="38">B16</f>
        <v>A.1</v>
      </c>
      <c r="C43" s="68" t="str">
        <f t="shared" ref="C43:C48" si="39">C26</f>
        <v>Own vehicle for personal use</v>
      </c>
      <c r="D43" s="69" t="str">
        <f>D42</f>
        <v>% of total passenger-kilometres</v>
      </c>
      <c r="E43" s="74" t="str">
        <f t="shared" si="33"/>
        <v/>
      </c>
      <c r="F43" s="74" t="str">
        <f t="shared" si="33"/>
        <v/>
      </c>
      <c r="G43" s="74" t="str">
        <f t="shared" si="33"/>
        <v/>
      </c>
      <c r="H43" s="74" t="str">
        <f t="shared" ref="H43:T43" si="40">IFERROR(H26/SUM(H$36,H$35,H$33,H$32,H$25),"")</f>
        <v/>
      </c>
      <c r="I43" s="74" t="str">
        <f t="shared" si="40"/>
        <v/>
      </c>
      <c r="J43" s="74" t="str">
        <f t="shared" si="40"/>
        <v/>
      </c>
      <c r="K43" s="74" t="str">
        <f t="shared" si="40"/>
        <v/>
      </c>
      <c r="L43" s="74" t="str">
        <f t="shared" si="40"/>
        <v/>
      </c>
      <c r="M43" s="74" t="str">
        <f t="shared" si="40"/>
        <v/>
      </c>
      <c r="N43" s="74" t="str">
        <f t="shared" si="40"/>
        <v/>
      </c>
      <c r="O43" s="74" t="str">
        <f t="shared" si="40"/>
        <v/>
      </c>
      <c r="P43" s="74" t="str">
        <f t="shared" si="40"/>
        <v/>
      </c>
      <c r="Q43" s="74" t="str">
        <f t="shared" si="40"/>
        <v/>
      </c>
      <c r="R43" s="74" t="str">
        <f t="shared" si="40"/>
        <v/>
      </c>
      <c r="S43" s="74" t="str">
        <f t="shared" si="40"/>
        <v/>
      </c>
      <c r="T43" s="74" t="str">
        <f t="shared" si="40"/>
        <v/>
      </c>
      <c r="U43" s="74" t="str">
        <f t="shared" ref="U43:Y43" si="41">IFERROR(U26/SUM(U$36,U$35,U$33,U$32,U$25),"")</f>
        <v/>
      </c>
      <c r="V43" s="74" t="str">
        <f t="shared" si="41"/>
        <v/>
      </c>
      <c r="W43" s="74" t="str">
        <f t="shared" si="41"/>
        <v/>
      </c>
      <c r="X43" s="74" t="str">
        <f t="shared" si="41"/>
        <v/>
      </c>
      <c r="Y43" s="159" t="str">
        <f t="shared" si="41"/>
        <v/>
      </c>
      <c r="AA43" s="250"/>
      <c r="AC43" s="67" t="str">
        <f t="shared" si="36"/>
        <v>A.1</v>
      </c>
      <c r="AD43" s="68" t="str">
        <f t="shared" si="37"/>
        <v>Own vehicle for personal use</v>
      </c>
      <c r="AE43" s="69" t="s">
        <v>105</v>
      </c>
      <c r="AF43" s="179"/>
      <c r="AG43" s="181"/>
      <c r="AH43" s="181"/>
      <c r="AI43" s="181"/>
      <c r="AJ43" s="181"/>
      <c r="AK43" s="181"/>
      <c r="AL43" s="181"/>
      <c r="AM43" s="181"/>
      <c r="AN43" s="181"/>
      <c r="AO43" s="181"/>
      <c r="AP43" s="181"/>
      <c r="AQ43" s="181"/>
      <c r="AR43" s="181"/>
      <c r="AS43" s="181"/>
      <c r="AT43" s="181"/>
      <c r="AU43" s="181"/>
      <c r="AV43" s="181"/>
      <c r="AW43" s="181"/>
      <c r="AX43" s="181"/>
      <c r="AY43" s="181"/>
      <c r="AZ43" s="243"/>
    </row>
    <row r="44" spans="1:74" ht="21" customHeight="1" x14ac:dyDescent="0.25">
      <c r="A44" s="8"/>
      <c r="B44" s="67" t="str">
        <f t="shared" si="38"/>
        <v>A.2</v>
      </c>
      <c r="C44" s="68" t="str">
        <f t="shared" si="39"/>
        <v>Car sharing</v>
      </c>
      <c r="D44" s="69" t="str">
        <f t="shared" ref="D44:D51" si="42">D43</f>
        <v>% of total passenger-kilometres</v>
      </c>
      <c r="E44" s="74" t="str">
        <f t="shared" si="33"/>
        <v/>
      </c>
      <c r="F44" s="74" t="str">
        <f t="shared" si="33"/>
        <v/>
      </c>
      <c r="G44" s="74" t="str">
        <f t="shared" si="33"/>
        <v/>
      </c>
      <c r="H44" s="74" t="str">
        <f t="shared" ref="H44:T44" si="43">IFERROR(H27/SUM(H$36,H$35,H$33,H$32,H$25),"")</f>
        <v/>
      </c>
      <c r="I44" s="74" t="str">
        <f t="shared" si="43"/>
        <v/>
      </c>
      <c r="J44" s="74" t="str">
        <f t="shared" si="43"/>
        <v/>
      </c>
      <c r="K44" s="74" t="str">
        <f t="shared" si="43"/>
        <v/>
      </c>
      <c r="L44" s="74" t="str">
        <f t="shared" si="43"/>
        <v/>
      </c>
      <c r="M44" s="74" t="str">
        <f t="shared" si="43"/>
        <v/>
      </c>
      <c r="N44" s="74" t="str">
        <f t="shared" si="43"/>
        <v/>
      </c>
      <c r="O44" s="74" t="str">
        <f t="shared" si="43"/>
        <v/>
      </c>
      <c r="P44" s="74" t="str">
        <f t="shared" si="43"/>
        <v/>
      </c>
      <c r="Q44" s="74" t="str">
        <f t="shared" si="43"/>
        <v/>
      </c>
      <c r="R44" s="74" t="str">
        <f t="shared" si="43"/>
        <v/>
      </c>
      <c r="S44" s="74" t="str">
        <f t="shared" si="43"/>
        <v/>
      </c>
      <c r="T44" s="74" t="str">
        <f t="shared" si="43"/>
        <v/>
      </c>
      <c r="U44" s="74" t="str">
        <f t="shared" ref="U44:Y44" si="44">IFERROR(U27/SUM(U$36,U$35,U$33,U$32,U$25),"")</f>
        <v/>
      </c>
      <c r="V44" s="74" t="str">
        <f t="shared" si="44"/>
        <v/>
      </c>
      <c r="W44" s="74" t="str">
        <f t="shared" si="44"/>
        <v/>
      </c>
      <c r="X44" s="74" t="str">
        <f t="shared" si="44"/>
        <v/>
      </c>
      <c r="Y44" s="159" t="str">
        <f t="shared" si="44"/>
        <v/>
      </c>
      <c r="AA44" s="250"/>
      <c r="AC44" s="67" t="str">
        <f t="shared" si="36"/>
        <v>A.2</v>
      </c>
      <c r="AD44" s="68" t="str">
        <f t="shared" si="37"/>
        <v>Car sharing</v>
      </c>
      <c r="AE44" s="69" t="s">
        <v>105</v>
      </c>
      <c r="AF44" s="70"/>
      <c r="AG44" s="182"/>
      <c r="AH44" s="182"/>
      <c r="AI44" s="182"/>
      <c r="AJ44" s="182"/>
      <c r="AK44" s="182"/>
      <c r="AL44" s="182"/>
      <c r="AM44" s="182"/>
      <c r="AN44" s="182"/>
      <c r="AO44" s="182"/>
      <c r="AP44" s="182"/>
      <c r="AQ44" s="182"/>
      <c r="AR44" s="182"/>
      <c r="AS44" s="182"/>
      <c r="AT44" s="182"/>
      <c r="AU44" s="182"/>
      <c r="AV44" s="182"/>
      <c r="AW44" s="182"/>
      <c r="AX44" s="182"/>
      <c r="AY44" s="182"/>
      <c r="AZ44" s="244"/>
    </row>
    <row r="45" spans="1:74" ht="21" customHeight="1" x14ac:dyDescent="0.25">
      <c r="A45" s="8"/>
      <c r="B45" s="67" t="str">
        <f t="shared" si="38"/>
        <v>A.3</v>
      </c>
      <c r="C45" s="68" t="str">
        <f t="shared" si="39"/>
        <v>Ride hailing</v>
      </c>
      <c r="D45" s="69" t="str">
        <f t="shared" si="42"/>
        <v>% of total passenger-kilometres</v>
      </c>
      <c r="E45" s="74" t="str">
        <f t="shared" si="33"/>
        <v/>
      </c>
      <c r="F45" s="74" t="str">
        <f t="shared" si="33"/>
        <v/>
      </c>
      <c r="G45" s="74" t="str">
        <f t="shared" si="33"/>
        <v/>
      </c>
      <c r="H45" s="74" t="str">
        <f t="shared" ref="H45:T45" si="45">IFERROR(H28/SUM(H$36,H$35,H$33,H$32,H$25),"")</f>
        <v/>
      </c>
      <c r="I45" s="74" t="str">
        <f t="shared" si="45"/>
        <v/>
      </c>
      <c r="J45" s="74" t="str">
        <f t="shared" si="45"/>
        <v/>
      </c>
      <c r="K45" s="74" t="str">
        <f t="shared" si="45"/>
        <v/>
      </c>
      <c r="L45" s="74" t="str">
        <f t="shared" si="45"/>
        <v/>
      </c>
      <c r="M45" s="74" t="str">
        <f t="shared" si="45"/>
        <v/>
      </c>
      <c r="N45" s="74" t="str">
        <f t="shared" si="45"/>
        <v/>
      </c>
      <c r="O45" s="74" t="str">
        <f t="shared" si="45"/>
        <v/>
      </c>
      <c r="P45" s="74" t="str">
        <f t="shared" si="45"/>
        <v/>
      </c>
      <c r="Q45" s="74" t="str">
        <f t="shared" si="45"/>
        <v/>
      </c>
      <c r="R45" s="74" t="str">
        <f t="shared" si="45"/>
        <v/>
      </c>
      <c r="S45" s="74" t="str">
        <f t="shared" si="45"/>
        <v/>
      </c>
      <c r="T45" s="74" t="str">
        <f t="shared" si="45"/>
        <v/>
      </c>
      <c r="U45" s="74" t="str">
        <f t="shared" ref="U45:Y45" si="46">IFERROR(U28/SUM(U$36,U$35,U$33,U$32,U$25),"")</f>
        <v/>
      </c>
      <c r="V45" s="74" t="str">
        <f t="shared" si="46"/>
        <v/>
      </c>
      <c r="W45" s="74" t="str">
        <f t="shared" si="46"/>
        <v/>
      </c>
      <c r="X45" s="74" t="str">
        <f t="shared" si="46"/>
        <v/>
      </c>
      <c r="Y45" s="159" t="str">
        <f t="shared" si="46"/>
        <v/>
      </c>
      <c r="AA45" s="250"/>
      <c r="AC45" s="67" t="str">
        <f t="shared" si="36"/>
        <v>A.3</v>
      </c>
      <c r="AD45" s="68" t="str">
        <f t="shared" si="37"/>
        <v>Ride hailing</v>
      </c>
      <c r="AE45" s="69" t="s">
        <v>105</v>
      </c>
      <c r="AF45" s="70"/>
      <c r="AG45" s="182"/>
      <c r="AH45" s="182"/>
      <c r="AI45" s="182"/>
      <c r="AJ45" s="182"/>
      <c r="AK45" s="182"/>
      <c r="AL45" s="182"/>
      <c r="AM45" s="182"/>
      <c r="AN45" s="182"/>
      <c r="AO45" s="182"/>
      <c r="AP45" s="182"/>
      <c r="AQ45" s="182"/>
      <c r="AR45" s="182"/>
      <c r="AS45" s="182"/>
      <c r="AT45" s="182"/>
      <c r="AU45" s="182"/>
      <c r="AV45" s="182"/>
      <c r="AW45" s="182"/>
      <c r="AX45" s="182"/>
      <c r="AY45" s="182"/>
      <c r="AZ45" s="244"/>
    </row>
    <row r="46" spans="1:74" ht="21" customHeight="1" x14ac:dyDescent="0.25">
      <c r="A46" s="8"/>
      <c r="B46" s="67" t="str">
        <f t="shared" si="38"/>
        <v>A.4</v>
      </c>
      <c r="C46" s="68" t="str">
        <f t="shared" si="39"/>
        <v>Car pooling</v>
      </c>
      <c r="D46" s="69" t="str">
        <f t="shared" si="42"/>
        <v>% of total passenger-kilometres</v>
      </c>
      <c r="E46" s="75" t="str">
        <f t="shared" si="33"/>
        <v/>
      </c>
      <c r="F46" s="75" t="str">
        <f t="shared" si="33"/>
        <v/>
      </c>
      <c r="G46" s="75" t="str">
        <f t="shared" si="33"/>
        <v/>
      </c>
      <c r="H46" s="75" t="str">
        <f t="shared" ref="H46:T46" si="47">IFERROR(H29/SUM(H$36,H$35,H$33,H$32,H$25),"")</f>
        <v/>
      </c>
      <c r="I46" s="75" t="str">
        <f t="shared" si="47"/>
        <v/>
      </c>
      <c r="J46" s="75" t="str">
        <f t="shared" si="47"/>
        <v/>
      </c>
      <c r="K46" s="75" t="str">
        <f t="shared" si="47"/>
        <v/>
      </c>
      <c r="L46" s="75" t="str">
        <f t="shared" si="47"/>
        <v/>
      </c>
      <c r="M46" s="75" t="str">
        <f t="shared" si="47"/>
        <v/>
      </c>
      <c r="N46" s="75" t="str">
        <f t="shared" si="47"/>
        <v/>
      </c>
      <c r="O46" s="75" t="str">
        <f t="shared" si="47"/>
        <v/>
      </c>
      <c r="P46" s="75" t="str">
        <f t="shared" si="47"/>
        <v/>
      </c>
      <c r="Q46" s="75" t="str">
        <f t="shared" si="47"/>
        <v/>
      </c>
      <c r="R46" s="75" t="str">
        <f t="shared" si="47"/>
        <v/>
      </c>
      <c r="S46" s="75" t="str">
        <f t="shared" si="47"/>
        <v/>
      </c>
      <c r="T46" s="75" t="str">
        <f t="shared" si="47"/>
        <v/>
      </c>
      <c r="U46" s="75" t="str">
        <f t="shared" ref="U46:Y46" si="48">IFERROR(U29/SUM(U$36,U$35,U$33,U$32,U$25),"")</f>
        <v/>
      </c>
      <c r="V46" s="75" t="str">
        <f t="shared" si="48"/>
        <v/>
      </c>
      <c r="W46" s="75" t="str">
        <f t="shared" si="48"/>
        <v/>
      </c>
      <c r="X46" s="75" t="str">
        <f t="shared" si="48"/>
        <v/>
      </c>
      <c r="Y46" s="160" t="str">
        <f t="shared" si="48"/>
        <v/>
      </c>
      <c r="AA46" s="250"/>
      <c r="AC46" s="67" t="str">
        <f t="shared" si="36"/>
        <v>A.4</v>
      </c>
      <c r="AD46" s="68" t="str">
        <f t="shared" si="37"/>
        <v>Car pooling</v>
      </c>
      <c r="AE46" s="69" t="s">
        <v>105</v>
      </c>
      <c r="AF46" s="70"/>
      <c r="AG46" s="182"/>
      <c r="AH46" s="182"/>
      <c r="AI46" s="182"/>
      <c r="AJ46" s="182"/>
      <c r="AK46" s="182"/>
      <c r="AL46" s="182"/>
      <c r="AM46" s="182"/>
      <c r="AN46" s="182"/>
      <c r="AO46" s="182"/>
      <c r="AP46" s="182"/>
      <c r="AQ46" s="182"/>
      <c r="AR46" s="182"/>
      <c r="AS46" s="182"/>
      <c r="AT46" s="182"/>
      <c r="AU46" s="182"/>
      <c r="AV46" s="182"/>
      <c r="AW46" s="182"/>
      <c r="AX46" s="182"/>
      <c r="AY46" s="182"/>
      <c r="AZ46" s="244"/>
    </row>
    <row r="47" spans="1:74" ht="21" customHeight="1" x14ac:dyDescent="0.25">
      <c r="A47" s="8"/>
      <c r="B47" s="67" t="str">
        <f t="shared" si="38"/>
        <v>A.5</v>
      </c>
      <c r="C47" s="68" t="str">
        <f t="shared" si="39"/>
        <v>Car rental</v>
      </c>
      <c r="D47" s="69" t="str">
        <f t="shared" si="42"/>
        <v>% of total passenger-kilometres</v>
      </c>
      <c r="E47" s="75" t="str">
        <f t="shared" si="33"/>
        <v/>
      </c>
      <c r="F47" s="75" t="str">
        <f t="shared" si="33"/>
        <v/>
      </c>
      <c r="G47" s="75" t="str">
        <f t="shared" si="33"/>
        <v/>
      </c>
      <c r="H47" s="75" t="str">
        <f t="shared" ref="H47:T47" si="49">IFERROR(H30/SUM(H$36,H$35,H$33,H$32,H$25),"")</f>
        <v/>
      </c>
      <c r="I47" s="75" t="str">
        <f t="shared" si="49"/>
        <v/>
      </c>
      <c r="J47" s="75" t="str">
        <f t="shared" si="49"/>
        <v/>
      </c>
      <c r="K47" s="75" t="str">
        <f t="shared" si="49"/>
        <v/>
      </c>
      <c r="L47" s="75" t="str">
        <f t="shared" si="49"/>
        <v/>
      </c>
      <c r="M47" s="75" t="str">
        <f t="shared" si="49"/>
        <v/>
      </c>
      <c r="N47" s="75" t="str">
        <f t="shared" si="49"/>
        <v/>
      </c>
      <c r="O47" s="75" t="str">
        <f t="shared" si="49"/>
        <v/>
      </c>
      <c r="P47" s="75" t="str">
        <f t="shared" si="49"/>
        <v/>
      </c>
      <c r="Q47" s="75" t="str">
        <f t="shared" si="49"/>
        <v/>
      </c>
      <c r="R47" s="75" t="str">
        <f t="shared" si="49"/>
        <v/>
      </c>
      <c r="S47" s="75" t="str">
        <f t="shared" si="49"/>
        <v/>
      </c>
      <c r="T47" s="75" t="str">
        <f t="shared" si="49"/>
        <v/>
      </c>
      <c r="U47" s="75" t="str">
        <f t="shared" ref="U47:Y47" si="50">IFERROR(U30/SUM(U$36,U$35,U$33,U$32,U$25),"")</f>
        <v/>
      </c>
      <c r="V47" s="75" t="str">
        <f t="shared" si="50"/>
        <v/>
      </c>
      <c r="W47" s="75" t="str">
        <f t="shared" si="50"/>
        <v/>
      </c>
      <c r="X47" s="75" t="str">
        <f t="shared" si="50"/>
        <v/>
      </c>
      <c r="Y47" s="160" t="str">
        <f t="shared" si="50"/>
        <v/>
      </c>
      <c r="AA47" s="250"/>
      <c r="AC47" s="67" t="str">
        <f t="shared" si="36"/>
        <v>A.5</v>
      </c>
      <c r="AD47" s="68" t="str">
        <f t="shared" si="37"/>
        <v>Car rental</v>
      </c>
      <c r="AE47" s="69" t="s">
        <v>105</v>
      </c>
      <c r="AF47" s="70"/>
      <c r="AG47" s="182"/>
      <c r="AH47" s="182"/>
      <c r="AI47" s="182"/>
      <c r="AJ47" s="182"/>
      <c r="AK47" s="182"/>
      <c r="AL47" s="182"/>
      <c r="AM47" s="182"/>
      <c r="AN47" s="182"/>
      <c r="AO47" s="182"/>
      <c r="AP47" s="182"/>
      <c r="AQ47" s="182"/>
      <c r="AR47" s="182"/>
      <c r="AS47" s="182"/>
      <c r="AT47" s="182"/>
      <c r="AU47" s="182"/>
      <c r="AV47" s="182"/>
      <c r="AW47" s="182"/>
      <c r="AX47" s="182"/>
      <c r="AY47" s="182"/>
      <c r="AZ47" s="244"/>
    </row>
    <row r="48" spans="1:74" ht="21" customHeight="1" x14ac:dyDescent="0.25">
      <c r="A48" s="8"/>
      <c r="B48" s="67" t="str">
        <f t="shared" si="38"/>
        <v>A.6</v>
      </c>
      <c r="C48" s="68" t="str">
        <f t="shared" si="39"/>
        <v>Taxi</v>
      </c>
      <c r="D48" s="69" t="str">
        <f t="shared" si="42"/>
        <v>% of total passenger-kilometres</v>
      </c>
      <c r="E48" s="75" t="str">
        <f t="shared" si="33"/>
        <v/>
      </c>
      <c r="F48" s="75" t="str">
        <f t="shared" si="33"/>
        <v/>
      </c>
      <c r="G48" s="75" t="str">
        <f t="shared" si="33"/>
        <v/>
      </c>
      <c r="H48" s="75" t="str">
        <f t="shared" ref="H48:T48" si="51">IFERROR(H31/SUM(H$36,H$35,H$33,H$32,H$25),"")</f>
        <v/>
      </c>
      <c r="I48" s="75" t="str">
        <f t="shared" si="51"/>
        <v/>
      </c>
      <c r="J48" s="75" t="str">
        <f t="shared" si="51"/>
        <v/>
      </c>
      <c r="K48" s="75" t="str">
        <f t="shared" si="51"/>
        <v/>
      </c>
      <c r="L48" s="75" t="str">
        <f t="shared" si="51"/>
        <v/>
      </c>
      <c r="M48" s="75" t="str">
        <f t="shared" si="51"/>
        <v/>
      </c>
      <c r="N48" s="75" t="str">
        <f t="shared" si="51"/>
        <v/>
      </c>
      <c r="O48" s="75" t="str">
        <f t="shared" si="51"/>
        <v/>
      </c>
      <c r="P48" s="75" t="str">
        <f t="shared" si="51"/>
        <v/>
      </c>
      <c r="Q48" s="75" t="str">
        <f t="shared" si="51"/>
        <v/>
      </c>
      <c r="R48" s="75" t="str">
        <f t="shared" si="51"/>
        <v/>
      </c>
      <c r="S48" s="75" t="str">
        <f t="shared" si="51"/>
        <v/>
      </c>
      <c r="T48" s="75" t="str">
        <f t="shared" si="51"/>
        <v/>
      </c>
      <c r="U48" s="75" t="str">
        <f t="shared" ref="U48:Y48" si="52">IFERROR(U31/SUM(U$36,U$35,U$33,U$32,U$25),"")</f>
        <v/>
      </c>
      <c r="V48" s="75" t="str">
        <f t="shared" si="52"/>
        <v/>
      </c>
      <c r="W48" s="75" t="str">
        <f t="shared" si="52"/>
        <v/>
      </c>
      <c r="X48" s="75" t="str">
        <f t="shared" si="52"/>
        <v/>
      </c>
      <c r="Y48" s="160" t="str">
        <f t="shared" si="52"/>
        <v/>
      </c>
      <c r="AA48" s="250"/>
      <c r="AC48" s="67" t="str">
        <f t="shared" si="36"/>
        <v>A.6</v>
      </c>
      <c r="AD48" s="68" t="str">
        <f t="shared" si="37"/>
        <v>Taxi</v>
      </c>
      <c r="AE48" s="69" t="s">
        <v>105</v>
      </c>
      <c r="AF48" s="70"/>
      <c r="AG48" s="182"/>
      <c r="AH48" s="182"/>
      <c r="AI48" s="182"/>
      <c r="AJ48" s="182"/>
      <c r="AK48" s="182"/>
      <c r="AL48" s="182"/>
      <c r="AM48" s="182"/>
      <c r="AN48" s="182"/>
      <c r="AO48" s="182"/>
      <c r="AP48" s="182"/>
      <c r="AQ48" s="182"/>
      <c r="AR48" s="182"/>
      <c r="AS48" s="182"/>
      <c r="AT48" s="182"/>
      <c r="AU48" s="182"/>
      <c r="AV48" s="182"/>
      <c r="AW48" s="182"/>
      <c r="AX48" s="182"/>
      <c r="AY48" s="182"/>
      <c r="AZ48" s="244"/>
    </row>
    <row r="49" spans="1:52" ht="23" customHeight="1" x14ac:dyDescent="0.25">
      <c r="A49" s="8"/>
      <c r="B49" s="65" t="str">
        <f t="shared" ref="B49:C53" si="53">B32</f>
        <v>B.</v>
      </c>
      <c r="C49" s="48" t="str">
        <f t="shared" si="53"/>
        <v>Rail</v>
      </c>
      <c r="D49" s="63" t="str">
        <f>D47</f>
        <v>% of total passenger-kilometres</v>
      </c>
      <c r="E49" s="161" t="str">
        <f t="shared" si="33"/>
        <v/>
      </c>
      <c r="F49" s="161" t="str">
        <f t="shared" si="33"/>
        <v/>
      </c>
      <c r="G49" s="161" t="str">
        <f t="shared" si="33"/>
        <v/>
      </c>
      <c r="H49" s="161" t="str">
        <f t="shared" ref="H49:T49" si="54">IFERROR(H32/SUM(H$36,H$35,H$33,H$32,H$25),"")</f>
        <v/>
      </c>
      <c r="I49" s="161" t="str">
        <f t="shared" si="54"/>
        <v/>
      </c>
      <c r="J49" s="161" t="str">
        <f t="shared" si="54"/>
        <v/>
      </c>
      <c r="K49" s="161" t="str">
        <f t="shared" si="54"/>
        <v/>
      </c>
      <c r="L49" s="161" t="str">
        <f t="shared" si="54"/>
        <v/>
      </c>
      <c r="M49" s="161" t="str">
        <f t="shared" si="54"/>
        <v/>
      </c>
      <c r="N49" s="161" t="str">
        <f t="shared" si="54"/>
        <v/>
      </c>
      <c r="O49" s="161" t="str">
        <f t="shared" si="54"/>
        <v/>
      </c>
      <c r="P49" s="161" t="str">
        <f t="shared" si="54"/>
        <v/>
      </c>
      <c r="Q49" s="161" t="str">
        <f t="shared" si="54"/>
        <v/>
      </c>
      <c r="R49" s="161" t="str">
        <f t="shared" si="54"/>
        <v/>
      </c>
      <c r="S49" s="161" t="str">
        <f t="shared" si="54"/>
        <v/>
      </c>
      <c r="T49" s="161" t="str">
        <f t="shared" si="54"/>
        <v/>
      </c>
      <c r="U49" s="161" t="str">
        <f t="shared" ref="U49:Y49" si="55">IFERROR(U32/SUM(U$36,U$35,U$33,U$32,U$25),"")</f>
        <v/>
      </c>
      <c r="V49" s="161" t="str">
        <f t="shared" si="55"/>
        <v/>
      </c>
      <c r="W49" s="161" t="str">
        <f t="shared" si="55"/>
        <v/>
      </c>
      <c r="X49" s="161" t="str">
        <f t="shared" si="55"/>
        <v/>
      </c>
      <c r="Y49" s="162" t="str">
        <f t="shared" si="55"/>
        <v/>
      </c>
      <c r="AA49" s="250"/>
      <c r="AC49" s="65" t="str">
        <f t="shared" si="36"/>
        <v>B.</v>
      </c>
      <c r="AD49" s="48" t="str">
        <f t="shared" si="37"/>
        <v>Rail</v>
      </c>
      <c r="AE49" s="63" t="s">
        <v>105</v>
      </c>
      <c r="AF49" s="66"/>
      <c r="AG49" s="180"/>
      <c r="AH49" s="180"/>
      <c r="AI49" s="180"/>
      <c r="AJ49" s="180"/>
      <c r="AK49" s="180"/>
      <c r="AL49" s="180"/>
      <c r="AM49" s="180"/>
      <c r="AN49" s="180"/>
      <c r="AO49" s="180"/>
      <c r="AP49" s="180"/>
      <c r="AQ49" s="180"/>
      <c r="AR49" s="180"/>
      <c r="AS49" s="180"/>
      <c r="AT49" s="180"/>
      <c r="AU49" s="180"/>
      <c r="AV49" s="180"/>
      <c r="AW49" s="180"/>
      <c r="AX49" s="180"/>
      <c r="AY49" s="180"/>
      <c r="AZ49" s="242"/>
    </row>
    <row r="50" spans="1:52" ht="23" customHeight="1" x14ac:dyDescent="0.25">
      <c r="A50" s="8"/>
      <c r="B50" s="65" t="str">
        <f t="shared" si="53"/>
        <v>C.</v>
      </c>
      <c r="C50" s="48" t="str">
        <f t="shared" si="53"/>
        <v>2-wheeler</v>
      </c>
      <c r="D50" s="63" t="str">
        <f t="shared" si="42"/>
        <v>% of total passenger-kilometres</v>
      </c>
      <c r="E50" s="161" t="str">
        <f t="shared" ref="E50:G51" si="56">IFERROR(E33/SUM(E$36,E$35,E$33,E$32,E$25),"")</f>
        <v/>
      </c>
      <c r="F50" s="161" t="str">
        <f t="shared" si="56"/>
        <v/>
      </c>
      <c r="G50" s="161" t="str">
        <f t="shared" si="56"/>
        <v/>
      </c>
      <c r="H50" s="161" t="str">
        <f t="shared" ref="H50:T51" si="57">IFERROR(H33/SUM(H$36,H$35,H$33,H$32,H$25),"")</f>
        <v/>
      </c>
      <c r="I50" s="161" t="str">
        <f t="shared" si="57"/>
        <v/>
      </c>
      <c r="J50" s="161" t="str">
        <f t="shared" si="57"/>
        <v/>
      </c>
      <c r="K50" s="161" t="str">
        <f t="shared" si="57"/>
        <v/>
      </c>
      <c r="L50" s="161" t="str">
        <f t="shared" si="57"/>
        <v/>
      </c>
      <c r="M50" s="161" t="str">
        <f t="shared" si="57"/>
        <v/>
      </c>
      <c r="N50" s="161" t="str">
        <f t="shared" si="57"/>
        <v/>
      </c>
      <c r="O50" s="161" t="str">
        <f t="shared" si="57"/>
        <v/>
      </c>
      <c r="P50" s="161" t="str">
        <f t="shared" si="57"/>
        <v/>
      </c>
      <c r="Q50" s="161" t="str">
        <f t="shared" si="57"/>
        <v/>
      </c>
      <c r="R50" s="161" t="str">
        <f t="shared" si="57"/>
        <v/>
      </c>
      <c r="S50" s="161" t="str">
        <f t="shared" si="57"/>
        <v/>
      </c>
      <c r="T50" s="161" t="str">
        <f t="shared" si="57"/>
        <v/>
      </c>
      <c r="U50" s="161" t="str">
        <f t="shared" ref="U50:Y50" si="58">IFERROR(U33/SUM(U$36,U$35,U$33,U$32,U$25),"")</f>
        <v/>
      </c>
      <c r="V50" s="161" t="str">
        <f t="shared" si="58"/>
        <v/>
      </c>
      <c r="W50" s="161" t="str">
        <f t="shared" si="58"/>
        <v/>
      </c>
      <c r="X50" s="161" t="str">
        <f t="shared" si="58"/>
        <v/>
      </c>
      <c r="Y50" s="162" t="str">
        <f t="shared" si="58"/>
        <v/>
      </c>
      <c r="AA50" s="250"/>
      <c r="AC50" s="65" t="str">
        <f t="shared" si="36"/>
        <v>C.</v>
      </c>
      <c r="AD50" s="48" t="str">
        <f t="shared" si="37"/>
        <v>2-wheeler</v>
      </c>
      <c r="AE50" s="63" t="s">
        <v>105</v>
      </c>
      <c r="AF50" s="66"/>
      <c r="AG50" s="180"/>
      <c r="AH50" s="180"/>
      <c r="AI50" s="180"/>
      <c r="AJ50" s="180"/>
      <c r="AK50" s="180"/>
      <c r="AL50" s="180"/>
      <c r="AM50" s="180"/>
      <c r="AN50" s="180"/>
      <c r="AO50" s="180"/>
      <c r="AP50" s="180"/>
      <c r="AQ50" s="180"/>
      <c r="AR50" s="180"/>
      <c r="AS50" s="180"/>
      <c r="AT50" s="180"/>
      <c r="AU50" s="180"/>
      <c r="AV50" s="180"/>
      <c r="AW50" s="180"/>
      <c r="AX50" s="180"/>
      <c r="AY50" s="180"/>
      <c r="AZ50" s="242"/>
    </row>
    <row r="51" spans="1:52" ht="21" customHeight="1" x14ac:dyDescent="0.25">
      <c r="A51" s="8"/>
      <c r="B51" s="67" t="str">
        <f t="shared" si="53"/>
        <v>C.1</v>
      </c>
      <c r="C51" s="68" t="str">
        <f t="shared" si="53"/>
        <v>Shared e-scooters</v>
      </c>
      <c r="D51" s="69" t="str">
        <f t="shared" si="42"/>
        <v>% of total passenger-kilometres</v>
      </c>
      <c r="E51" s="161" t="str">
        <f t="shared" si="56"/>
        <v/>
      </c>
      <c r="F51" s="161" t="str">
        <f t="shared" si="56"/>
        <v/>
      </c>
      <c r="G51" s="161" t="str">
        <f t="shared" si="56"/>
        <v/>
      </c>
      <c r="H51" s="161" t="str">
        <f t="shared" si="57"/>
        <v/>
      </c>
      <c r="I51" s="161" t="str">
        <f t="shared" si="57"/>
        <v/>
      </c>
      <c r="J51" s="161" t="str">
        <f t="shared" si="57"/>
        <v/>
      </c>
      <c r="K51" s="161" t="str">
        <f t="shared" si="57"/>
        <v/>
      </c>
      <c r="L51" s="161" t="str">
        <f t="shared" si="57"/>
        <v/>
      </c>
      <c r="M51" s="161" t="str">
        <f t="shared" si="57"/>
        <v/>
      </c>
      <c r="N51" s="161" t="str">
        <f t="shared" si="57"/>
        <v/>
      </c>
      <c r="O51" s="161" t="str">
        <f t="shared" si="57"/>
        <v/>
      </c>
      <c r="P51" s="161" t="str">
        <f t="shared" si="57"/>
        <v/>
      </c>
      <c r="Q51" s="161" t="str">
        <f t="shared" si="57"/>
        <v/>
      </c>
      <c r="R51" s="161" t="str">
        <f t="shared" si="57"/>
        <v/>
      </c>
      <c r="S51" s="161" t="str">
        <f t="shared" si="57"/>
        <v/>
      </c>
      <c r="T51" s="161" t="str">
        <f t="shared" si="57"/>
        <v/>
      </c>
      <c r="U51" s="161" t="str">
        <f t="shared" ref="U51:Y51" si="59">IFERROR(U34/SUM(U$36,U$35,U$33,U$32,U$25),"")</f>
        <v/>
      </c>
      <c r="V51" s="161" t="str">
        <f t="shared" si="59"/>
        <v/>
      </c>
      <c r="W51" s="161" t="str">
        <f t="shared" si="59"/>
        <v/>
      </c>
      <c r="X51" s="161" t="str">
        <f t="shared" si="59"/>
        <v/>
      </c>
      <c r="Y51" s="162" t="str">
        <f t="shared" si="59"/>
        <v/>
      </c>
      <c r="AA51" s="250"/>
      <c r="AC51" s="67" t="str">
        <f t="shared" si="36"/>
        <v>C.1</v>
      </c>
      <c r="AD51" s="68" t="str">
        <f t="shared" si="37"/>
        <v>Shared e-scooters</v>
      </c>
      <c r="AE51" s="69" t="s">
        <v>105</v>
      </c>
      <c r="AF51" s="178"/>
      <c r="AG51" s="182"/>
      <c r="AH51" s="182"/>
      <c r="AI51" s="182"/>
      <c r="AJ51" s="182"/>
      <c r="AK51" s="182"/>
      <c r="AL51" s="182"/>
      <c r="AM51" s="182"/>
      <c r="AN51" s="182"/>
      <c r="AO51" s="182"/>
      <c r="AP51" s="182"/>
      <c r="AQ51" s="182"/>
      <c r="AR51" s="182"/>
      <c r="AS51" s="182"/>
      <c r="AT51" s="182"/>
      <c r="AU51" s="182"/>
      <c r="AV51" s="182"/>
      <c r="AW51" s="182"/>
      <c r="AX51" s="182"/>
      <c r="AY51" s="182"/>
      <c r="AZ51" s="244"/>
    </row>
    <row r="52" spans="1:52" ht="23" customHeight="1" x14ac:dyDescent="0.25">
      <c r="A52" s="8"/>
      <c r="B52" s="65" t="str">
        <f t="shared" si="53"/>
        <v>D.</v>
      </c>
      <c r="C52" s="48" t="str">
        <f t="shared" si="53"/>
        <v>Motor coaches, buses and trolley buses</v>
      </c>
      <c r="D52" s="63" t="str">
        <f>D50</f>
        <v>% of total passenger-kilometres</v>
      </c>
      <c r="E52" s="161" t="str">
        <f t="shared" ref="E52:T52" si="60">IFERROR(E35/SUM(E$36,E$35,E$33,E$32,E$25),"")</f>
        <v/>
      </c>
      <c r="F52" s="161" t="str">
        <f t="shared" si="60"/>
        <v/>
      </c>
      <c r="G52" s="161" t="str">
        <f t="shared" si="60"/>
        <v/>
      </c>
      <c r="H52" s="161" t="str">
        <f t="shared" si="60"/>
        <v/>
      </c>
      <c r="I52" s="161" t="str">
        <f t="shared" si="60"/>
        <v/>
      </c>
      <c r="J52" s="161" t="str">
        <f t="shared" si="60"/>
        <v/>
      </c>
      <c r="K52" s="161" t="str">
        <f t="shared" si="60"/>
        <v/>
      </c>
      <c r="L52" s="161" t="str">
        <f t="shared" si="60"/>
        <v/>
      </c>
      <c r="M52" s="161" t="str">
        <f t="shared" si="60"/>
        <v/>
      </c>
      <c r="N52" s="161" t="str">
        <f t="shared" si="60"/>
        <v/>
      </c>
      <c r="O52" s="161" t="str">
        <f t="shared" si="60"/>
        <v/>
      </c>
      <c r="P52" s="161" t="str">
        <f t="shared" si="60"/>
        <v/>
      </c>
      <c r="Q52" s="161" t="str">
        <f t="shared" si="60"/>
        <v/>
      </c>
      <c r="R52" s="161" t="str">
        <f t="shared" si="60"/>
        <v/>
      </c>
      <c r="S52" s="161" t="str">
        <f t="shared" si="60"/>
        <v/>
      </c>
      <c r="T52" s="161" t="str">
        <f t="shared" si="60"/>
        <v/>
      </c>
      <c r="U52" s="161" t="str">
        <f t="shared" ref="U52:Y52" si="61">IFERROR(U35/SUM(U$36,U$35,U$33,U$32,U$25),"")</f>
        <v/>
      </c>
      <c r="V52" s="161" t="str">
        <f t="shared" si="61"/>
        <v/>
      </c>
      <c r="W52" s="161" t="str">
        <f t="shared" si="61"/>
        <v/>
      </c>
      <c r="X52" s="161" t="str">
        <f t="shared" si="61"/>
        <v/>
      </c>
      <c r="Y52" s="162" t="str">
        <f t="shared" si="61"/>
        <v/>
      </c>
      <c r="AA52" s="250"/>
      <c r="AC52" s="65" t="str">
        <f t="shared" si="36"/>
        <v>D.</v>
      </c>
      <c r="AD52" s="48" t="str">
        <f t="shared" si="37"/>
        <v>Motor coaches, buses and trolley buses</v>
      </c>
      <c r="AE52" s="63" t="s">
        <v>105</v>
      </c>
      <c r="AF52" s="66"/>
      <c r="AG52" s="180"/>
      <c r="AH52" s="180"/>
      <c r="AI52" s="180"/>
      <c r="AJ52" s="180"/>
      <c r="AK52" s="180"/>
      <c r="AL52" s="180"/>
      <c r="AM52" s="180"/>
      <c r="AN52" s="180"/>
      <c r="AO52" s="180"/>
      <c r="AP52" s="180"/>
      <c r="AQ52" s="180"/>
      <c r="AR52" s="180"/>
      <c r="AS52" s="180"/>
      <c r="AT52" s="180"/>
      <c r="AU52" s="180"/>
      <c r="AV52" s="180"/>
      <c r="AW52" s="180"/>
      <c r="AX52" s="180"/>
      <c r="AY52" s="180"/>
      <c r="AZ52" s="242"/>
    </row>
    <row r="53" spans="1:52" ht="23" customHeight="1" thickBot="1" x14ac:dyDescent="0.3">
      <c r="A53" s="8"/>
      <c r="B53" s="71" t="str">
        <f t="shared" si="53"/>
        <v>E.</v>
      </c>
      <c r="C53" s="58" t="str">
        <f t="shared" si="53"/>
        <v>Shared bicycles</v>
      </c>
      <c r="D53" s="72" t="str">
        <f>D52</f>
        <v>% of total passenger-kilometres</v>
      </c>
      <c r="E53" s="163" t="str">
        <f t="shared" ref="E53:T53" si="62">IFERROR(E36/SUM(E$36,E$35,E$33,E$32,E$25),"")</f>
        <v/>
      </c>
      <c r="F53" s="163" t="str">
        <f t="shared" si="62"/>
        <v/>
      </c>
      <c r="G53" s="163" t="str">
        <f t="shared" si="62"/>
        <v/>
      </c>
      <c r="H53" s="163" t="str">
        <f t="shared" si="62"/>
        <v/>
      </c>
      <c r="I53" s="163" t="str">
        <f t="shared" si="62"/>
        <v/>
      </c>
      <c r="J53" s="163" t="str">
        <f t="shared" si="62"/>
        <v/>
      </c>
      <c r="K53" s="163" t="str">
        <f t="shared" si="62"/>
        <v/>
      </c>
      <c r="L53" s="163" t="str">
        <f t="shared" si="62"/>
        <v/>
      </c>
      <c r="M53" s="163" t="str">
        <f t="shared" si="62"/>
        <v/>
      </c>
      <c r="N53" s="163" t="str">
        <f t="shared" si="62"/>
        <v/>
      </c>
      <c r="O53" s="163" t="str">
        <f t="shared" si="62"/>
        <v/>
      </c>
      <c r="P53" s="163" t="str">
        <f t="shared" si="62"/>
        <v/>
      </c>
      <c r="Q53" s="163" t="str">
        <f t="shared" si="62"/>
        <v/>
      </c>
      <c r="R53" s="163" t="str">
        <f t="shared" si="62"/>
        <v/>
      </c>
      <c r="S53" s="163" t="str">
        <f t="shared" si="62"/>
        <v/>
      </c>
      <c r="T53" s="163" t="str">
        <f t="shared" si="62"/>
        <v/>
      </c>
      <c r="U53" s="163" t="str">
        <f t="shared" ref="U53:Y53" si="63">IFERROR(U36/SUM(U$36,U$35,U$33,U$32,U$25),"")</f>
        <v/>
      </c>
      <c r="V53" s="163" t="str">
        <f t="shared" si="63"/>
        <v/>
      </c>
      <c r="W53" s="163" t="str">
        <f t="shared" si="63"/>
        <v/>
      </c>
      <c r="X53" s="163" t="str">
        <f t="shared" si="63"/>
        <v/>
      </c>
      <c r="Y53" s="164" t="str">
        <f t="shared" si="63"/>
        <v/>
      </c>
      <c r="AA53" s="250"/>
      <c r="AC53" s="71" t="str">
        <f t="shared" si="36"/>
        <v>E.</v>
      </c>
      <c r="AD53" s="58" t="str">
        <f t="shared" si="37"/>
        <v>Shared bicycles</v>
      </c>
      <c r="AE53" s="72" t="s">
        <v>105</v>
      </c>
      <c r="AF53" s="73"/>
      <c r="AG53" s="183"/>
      <c r="AH53" s="183"/>
      <c r="AI53" s="183"/>
      <c r="AJ53" s="183"/>
      <c r="AK53" s="183"/>
      <c r="AL53" s="183"/>
      <c r="AM53" s="183"/>
      <c r="AN53" s="183"/>
      <c r="AO53" s="183"/>
      <c r="AP53" s="183"/>
      <c r="AQ53" s="183"/>
      <c r="AR53" s="183"/>
      <c r="AS53" s="183"/>
      <c r="AT53" s="183"/>
      <c r="AU53" s="183"/>
      <c r="AV53" s="183"/>
      <c r="AW53" s="183"/>
      <c r="AX53" s="183"/>
      <c r="AY53" s="183"/>
      <c r="AZ53" s="245"/>
    </row>
    <row r="54" spans="1:52" ht="35" customHeight="1" x14ac:dyDescent="0.25">
      <c r="A54" s="8"/>
      <c r="B54" s="8"/>
      <c r="C54" s="8"/>
      <c r="D54" s="8"/>
      <c r="E54" s="8"/>
      <c r="F54" s="8"/>
      <c r="G54" s="8"/>
      <c r="H54" s="8"/>
      <c r="I54" s="9"/>
      <c r="J54" s="9"/>
      <c r="K54" s="10"/>
      <c r="R54"/>
    </row>
    <row r="55" spans="1:52" ht="20" customHeight="1" thickBot="1" x14ac:dyDescent="0.3">
      <c r="A55" s="8"/>
      <c r="B55" s="63" t="s">
        <v>82</v>
      </c>
      <c r="C55" s="63"/>
      <c r="D55" s="63"/>
      <c r="E55" s="63"/>
      <c r="F55" s="63"/>
      <c r="G55" s="63"/>
      <c r="H55" s="63"/>
      <c r="I55" s="48"/>
      <c r="J55" s="48"/>
      <c r="K55" s="52"/>
      <c r="L55" s="54"/>
      <c r="M55" s="54"/>
      <c r="N55" s="54"/>
      <c r="O55" s="54"/>
      <c r="P55" s="54"/>
      <c r="Q55" s="54"/>
      <c r="R55" s="54"/>
    </row>
    <row r="56" spans="1:52" ht="21" customHeight="1" thickBot="1" x14ac:dyDescent="0.2">
      <c r="A56"/>
      <c r="B56" s="303" t="s">
        <v>76</v>
      </c>
      <c r="C56" s="304"/>
      <c r="D56" s="44" t="s">
        <v>63</v>
      </c>
      <c r="E56" s="45" t="s">
        <v>128</v>
      </c>
      <c r="F56" s="45" t="s">
        <v>83</v>
      </c>
      <c r="G56" s="46" t="s">
        <v>132</v>
      </c>
      <c r="H56" s="217"/>
      <c r="I56"/>
      <c r="J56"/>
      <c r="K56"/>
      <c r="L56"/>
      <c r="M56"/>
      <c r="N56"/>
      <c r="O56"/>
      <c r="P56"/>
      <c r="Q56"/>
      <c r="R56"/>
    </row>
    <row r="57" spans="1:52" ht="30" customHeight="1" x14ac:dyDescent="0.25">
      <c r="A57" s="8"/>
      <c r="B57" s="65" t="str">
        <f t="shared" ref="B57:C63" si="64">B42</f>
        <v>A.</v>
      </c>
      <c r="C57" s="48" t="str">
        <f t="shared" si="64"/>
        <v>Passenger cars</v>
      </c>
      <c r="D57" s="51" t="s">
        <v>81</v>
      </c>
      <c r="E57" s="246" t="str">
        <f>IFERROR(((L25/H25)^(1/($L$24-$H$24))-1),"")</f>
        <v/>
      </c>
      <c r="F57" s="211" t="str">
        <f>IFERROR(((T25/H25)^(1/($T$24-$H$24))-1),"")</f>
        <v/>
      </c>
      <c r="G57" s="248" t="str">
        <f t="shared" ref="G57:G68" si="65">IFERROR(((Y25/L25)^(1/($Y$24-$L$24))-1),"")</f>
        <v/>
      </c>
      <c r="I57"/>
      <c r="J57"/>
      <c r="K57"/>
      <c r="L57"/>
      <c r="M57"/>
      <c r="N57"/>
      <c r="O57"/>
      <c r="P57"/>
      <c r="Q57"/>
      <c r="R57"/>
    </row>
    <row r="58" spans="1:52" ht="30" customHeight="1" x14ac:dyDescent="0.25">
      <c r="A58" s="8"/>
      <c r="B58" s="67" t="str">
        <f t="shared" si="64"/>
        <v>A.1</v>
      </c>
      <c r="C58" s="68" t="str">
        <f t="shared" si="64"/>
        <v>Own vehicle for personal use</v>
      </c>
      <c r="D58" s="51" t="s">
        <v>81</v>
      </c>
      <c r="E58" s="246" t="str">
        <f t="shared" ref="E58:E68" si="66">IFERROR(((L26/H26)^(1/($L$24-$H$24))-1),"")</f>
        <v/>
      </c>
      <c r="F58" s="211" t="str">
        <f t="shared" ref="F58:F62" si="67">IFERROR(((T26/H26)^(1/($T$24-$H$24))-1),"")</f>
        <v/>
      </c>
      <c r="G58" s="248" t="str">
        <f t="shared" si="65"/>
        <v/>
      </c>
      <c r="I58"/>
      <c r="J58"/>
      <c r="K58"/>
      <c r="L58"/>
      <c r="M58"/>
      <c r="N58"/>
      <c r="O58"/>
      <c r="P58"/>
      <c r="Q58"/>
      <c r="R58"/>
    </row>
    <row r="59" spans="1:52" ht="30" customHeight="1" x14ac:dyDescent="0.25">
      <c r="A59" s="8"/>
      <c r="B59" s="67" t="str">
        <f t="shared" si="64"/>
        <v>A.2</v>
      </c>
      <c r="C59" s="68" t="str">
        <f t="shared" si="64"/>
        <v>Car sharing</v>
      </c>
      <c r="D59" s="51" t="s">
        <v>81</v>
      </c>
      <c r="E59" s="246" t="str">
        <f t="shared" si="66"/>
        <v/>
      </c>
      <c r="F59" s="211" t="str">
        <f t="shared" si="67"/>
        <v/>
      </c>
      <c r="G59" s="248" t="str">
        <f t="shared" si="65"/>
        <v/>
      </c>
      <c r="H59" s="209"/>
      <c r="I59"/>
      <c r="J59"/>
      <c r="K59"/>
      <c r="L59"/>
      <c r="M59"/>
      <c r="N59"/>
      <c r="O59"/>
      <c r="P59"/>
      <c r="Q59"/>
      <c r="R59"/>
    </row>
    <row r="60" spans="1:52" ht="30" customHeight="1" x14ac:dyDescent="0.25">
      <c r="A60" s="8"/>
      <c r="B60" s="67" t="str">
        <f t="shared" si="64"/>
        <v>A.3</v>
      </c>
      <c r="C60" s="68" t="str">
        <f t="shared" si="64"/>
        <v>Ride hailing</v>
      </c>
      <c r="D60" s="51" t="s">
        <v>81</v>
      </c>
      <c r="E60" s="246" t="str">
        <f t="shared" si="66"/>
        <v/>
      </c>
      <c r="F60" s="211" t="str">
        <f t="shared" si="67"/>
        <v/>
      </c>
      <c r="G60" s="248" t="str">
        <f t="shared" si="65"/>
        <v/>
      </c>
      <c r="H60" s="209"/>
      <c r="I60"/>
      <c r="J60"/>
      <c r="K60"/>
      <c r="L60"/>
      <c r="M60"/>
      <c r="N60"/>
      <c r="O60"/>
      <c r="P60"/>
      <c r="Q60"/>
      <c r="R60"/>
    </row>
    <row r="61" spans="1:52" ht="30" customHeight="1" x14ac:dyDescent="0.25">
      <c r="A61" s="8"/>
      <c r="B61" s="67" t="str">
        <f t="shared" si="64"/>
        <v>A.4</v>
      </c>
      <c r="C61" s="68" t="str">
        <f t="shared" si="64"/>
        <v>Car pooling</v>
      </c>
      <c r="D61" s="51" t="s">
        <v>81</v>
      </c>
      <c r="E61" s="246" t="str">
        <f t="shared" si="66"/>
        <v/>
      </c>
      <c r="F61" s="211" t="str">
        <f t="shared" si="67"/>
        <v/>
      </c>
      <c r="G61" s="248" t="str">
        <f t="shared" si="65"/>
        <v/>
      </c>
      <c r="H61" s="209"/>
      <c r="I61"/>
      <c r="J61"/>
      <c r="K61"/>
      <c r="L61"/>
      <c r="M61"/>
      <c r="N61"/>
      <c r="O61"/>
      <c r="P61"/>
      <c r="Q61"/>
      <c r="R61"/>
    </row>
    <row r="62" spans="1:52" ht="30" customHeight="1" x14ac:dyDescent="0.25">
      <c r="A62" s="8"/>
      <c r="B62" s="67" t="str">
        <f t="shared" si="64"/>
        <v>A.5</v>
      </c>
      <c r="C62" s="68" t="str">
        <f t="shared" si="64"/>
        <v>Car rental</v>
      </c>
      <c r="D62" s="51" t="s">
        <v>81</v>
      </c>
      <c r="E62" s="246" t="str">
        <f>IFERROR(((L30/H30)^(1/($L$24-$H$24))-1),"")</f>
        <v/>
      </c>
      <c r="F62" s="211" t="str">
        <f t="shared" si="67"/>
        <v/>
      </c>
      <c r="G62" s="248" t="str">
        <f t="shared" si="65"/>
        <v/>
      </c>
      <c r="H62" s="209"/>
      <c r="I62"/>
      <c r="J62"/>
      <c r="K62"/>
      <c r="L62"/>
      <c r="M62"/>
      <c r="N62"/>
      <c r="O62"/>
      <c r="P62"/>
    </row>
    <row r="63" spans="1:52" ht="30" customHeight="1" x14ac:dyDescent="0.25">
      <c r="A63" s="8"/>
      <c r="B63" s="67" t="str">
        <f t="shared" si="64"/>
        <v>A.6</v>
      </c>
      <c r="C63" s="68" t="str">
        <f t="shared" si="64"/>
        <v>Taxi</v>
      </c>
      <c r="D63" s="51" t="s">
        <v>81</v>
      </c>
      <c r="E63" s="246" t="str">
        <f t="shared" si="66"/>
        <v/>
      </c>
      <c r="F63" s="211" t="str">
        <f t="shared" ref="F63:F68" si="68">IFERROR(((T31/H31)^(1/($T$24-$H$24))-1),"")</f>
        <v/>
      </c>
      <c r="G63" s="248" t="str">
        <f t="shared" si="65"/>
        <v/>
      </c>
      <c r="I63"/>
      <c r="J63"/>
      <c r="K63"/>
      <c r="L63"/>
      <c r="M63"/>
      <c r="N63"/>
      <c r="O63"/>
      <c r="P63"/>
    </row>
    <row r="64" spans="1:52" ht="30" customHeight="1" x14ac:dyDescent="0.25">
      <c r="A64" s="8"/>
      <c r="B64" s="65" t="str">
        <f t="shared" ref="B64:C68" si="69">B49</f>
        <v>B.</v>
      </c>
      <c r="C64" s="48" t="str">
        <f t="shared" si="69"/>
        <v>Rail</v>
      </c>
      <c r="D64" s="51" t="s">
        <v>81</v>
      </c>
      <c r="E64" s="246" t="str">
        <f t="shared" si="66"/>
        <v/>
      </c>
      <c r="F64" s="211" t="str">
        <f t="shared" si="68"/>
        <v/>
      </c>
      <c r="G64" s="248" t="str">
        <f t="shared" si="65"/>
        <v/>
      </c>
      <c r="I64"/>
      <c r="J64"/>
      <c r="K64"/>
      <c r="L64"/>
      <c r="M64"/>
      <c r="N64"/>
      <c r="O64"/>
      <c r="P64"/>
    </row>
    <row r="65" spans="1:32" ht="30" customHeight="1" x14ac:dyDescent="0.25">
      <c r="A65" s="8"/>
      <c r="B65" s="65" t="str">
        <f t="shared" si="69"/>
        <v>C.</v>
      </c>
      <c r="C65" s="48" t="str">
        <f t="shared" si="69"/>
        <v>2-wheeler</v>
      </c>
      <c r="D65" s="51" t="s">
        <v>81</v>
      </c>
      <c r="E65" s="246" t="str">
        <f t="shared" si="66"/>
        <v/>
      </c>
      <c r="F65" s="211" t="str">
        <f t="shared" si="68"/>
        <v/>
      </c>
      <c r="G65" s="248" t="str">
        <f t="shared" si="65"/>
        <v/>
      </c>
      <c r="I65"/>
      <c r="J65"/>
      <c r="K65"/>
      <c r="L65"/>
      <c r="M65"/>
      <c r="N65"/>
      <c r="O65"/>
      <c r="P65"/>
      <c r="Q65"/>
      <c r="R65"/>
      <c r="S65"/>
      <c r="T65"/>
      <c r="U65"/>
      <c r="V65"/>
      <c r="W65"/>
      <c r="X65"/>
      <c r="Y65"/>
      <c r="Z65"/>
      <c r="AA65"/>
      <c r="AB65"/>
      <c r="AC65"/>
      <c r="AD65"/>
      <c r="AE65"/>
      <c r="AF65"/>
    </row>
    <row r="66" spans="1:32" ht="30" customHeight="1" x14ac:dyDescent="0.25">
      <c r="A66" s="8"/>
      <c r="B66" s="67" t="str">
        <f t="shared" si="69"/>
        <v>C.1</v>
      </c>
      <c r="C66" s="68" t="str">
        <f t="shared" si="69"/>
        <v>Shared e-scooters</v>
      </c>
      <c r="D66" s="51" t="s">
        <v>81</v>
      </c>
      <c r="E66" s="246" t="str">
        <f t="shared" si="66"/>
        <v/>
      </c>
      <c r="F66" s="211" t="str">
        <f t="shared" si="68"/>
        <v/>
      </c>
      <c r="G66" s="248" t="str">
        <f t="shared" si="65"/>
        <v/>
      </c>
      <c r="I66"/>
      <c r="J66"/>
      <c r="K66"/>
      <c r="L66"/>
      <c r="M66"/>
      <c r="N66"/>
      <c r="O66"/>
      <c r="P66"/>
      <c r="Q66"/>
      <c r="R66"/>
      <c r="S66"/>
      <c r="T66"/>
      <c r="U66"/>
      <c r="V66"/>
      <c r="W66"/>
      <c r="X66"/>
      <c r="Y66"/>
      <c r="Z66"/>
      <c r="AA66"/>
      <c r="AB66"/>
      <c r="AC66"/>
      <c r="AD66"/>
      <c r="AE66"/>
      <c r="AF66"/>
    </row>
    <row r="67" spans="1:32" ht="30" customHeight="1" x14ac:dyDescent="0.25">
      <c r="A67" s="8"/>
      <c r="B67" s="65" t="str">
        <f t="shared" si="69"/>
        <v>D.</v>
      </c>
      <c r="C67" s="48" t="str">
        <f t="shared" si="69"/>
        <v>Motor coaches, buses and trolley buses</v>
      </c>
      <c r="D67" s="51" t="s">
        <v>81</v>
      </c>
      <c r="E67" s="246" t="str">
        <f t="shared" si="66"/>
        <v/>
      </c>
      <c r="F67" s="211" t="str">
        <f t="shared" si="68"/>
        <v/>
      </c>
      <c r="G67" s="248" t="str">
        <f>IFERROR(((Y35/L35)^(1/($Y$24-$L$24))-1),"")</f>
        <v/>
      </c>
      <c r="H67"/>
      <c r="I67" s="8"/>
    </row>
    <row r="68" spans="1:32" ht="30" customHeight="1" thickBot="1" x14ac:dyDescent="0.3">
      <c r="A68" s="8"/>
      <c r="B68" s="71" t="str">
        <f t="shared" si="69"/>
        <v>E.</v>
      </c>
      <c r="C68" s="58" t="str">
        <f t="shared" si="69"/>
        <v>Shared bicycles</v>
      </c>
      <c r="D68" s="313" t="str">
        <f>D67</f>
        <v>CAGR</v>
      </c>
      <c r="E68" s="247" t="str">
        <f t="shared" si="66"/>
        <v/>
      </c>
      <c r="F68" s="216" t="str">
        <f t="shared" si="68"/>
        <v/>
      </c>
      <c r="G68" s="249" t="str">
        <f t="shared" si="65"/>
        <v/>
      </c>
      <c r="H68"/>
      <c r="I68" s="8"/>
    </row>
    <row r="69" spans="1:32" ht="15" customHeight="1" thickBot="1" x14ac:dyDescent="0.3">
      <c r="A69" s="8"/>
      <c r="B69" s="8"/>
      <c r="C69" s="8"/>
      <c r="D69"/>
      <c r="E69" s="237"/>
      <c r="F69" s="237"/>
      <c r="G69" s="237"/>
      <c r="H69"/>
      <c r="I69" s="8"/>
    </row>
    <row r="70" spans="1:32" customFormat="1" ht="30" customHeight="1" thickBot="1" x14ac:dyDescent="0.3">
      <c r="B70" s="208"/>
      <c r="C70" s="185" t="s">
        <v>102</v>
      </c>
      <c r="D70" s="187" t="s">
        <v>81</v>
      </c>
      <c r="E70" s="238" t="str">
        <f>IFERROR(((M38/H38)^(1/($M$24-$H$24))-1),"")</f>
        <v/>
      </c>
      <c r="F70" s="238" t="str">
        <f>IFERROR(((T38/H38)^(1/($T$24-$H$24))-1),"")</f>
        <v/>
      </c>
      <c r="G70" s="239" t="str">
        <f>IFERROR(((Y38/M38)^(1/($Y$24-$M$24))-1),"")</f>
        <v/>
      </c>
      <c r="I70" s="8"/>
      <c r="J70" s="7"/>
      <c r="K70" s="7"/>
      <c r="L70" s="7"/>
      <c r="M70" s="7"/>
      <c r="N70" s="7"/>
      <c r="O70" s="7"/>
      <c r="P70" s="7"/>
      <c r="Q70" s="7"/>
      <c r="R70" s="7"/>
      <c r="S70" s="7"/>
      <c r="T70" s="7"/>
      <c r="U70" s="7"/>
      <c r="V70" s="7"/>
      <c r="W70" s="7"/>
      <c r="X70" s="7"/>
      <c r="Y70" s="7"/>
      <c r="Z70" s="7"/>
      <c r="AA70" s="7"/>
      <c r="AB70" s="7"/>
      <c r="AC70" s="7"/>
      <c r="AD70" s="7"/>
      <c r="AE70" s="7"/>
      <c r="AF70" s="7"/>
    </row>
    <row r="71" spans="1:32" customFormat="1" ht="15" customHeight="1" x14ac:dyDescent="0.25">
      <c r="I71" s="8"/>
      <c r="J71" s="7"/>
      <c r="K71" s="7"/>
      <c r="L71" s="7"/>
      <c r="M71" s="7"/>
      <c r="N71" s="7"/>
      <c r="O71" s="7"/>
      <c r="P71" s="7"/>
      <c r="Q71" s="7"/>
      <c r="R71" s="7"/>
      <c r="S71" s="7"/>
      <c r="T71" s="7"/>
      <c r="U71" s="7"/>
      <c r="V71" s="7"/>
      <c r="W71" s="7"/>
      <c r="X71" s="7"/>
      <c r="Y71" s="7"/>
      <c r="Z71" s="7"/>
      <c r="AA71" s="7"/>
      <c r="AB71" s="7"/>
      <c r="AC71" s="7"/>
      <c r="AD71" s="7"/>
      <c r="AE71" s="7"/>
      <c r="AF71" s="7"/>
    </row>
    <row r="72" spans="1:32" ht="15" customHeight="1" x14ac:dyDescent="0.25">
      <c r="A72" s="8"/>
      <c r="B72" s="8"/>
      <c r="C72" s="8"/>
      <c r="D72" s="8"/>
      <c r="E72" s="8"/>
      <c r="F72" s="8"/>
      <c r="G72" s="8"/>
      <c r="H72" s="8"/>
      <c r="I72" s="8"/>
    </row>
    <row r="73" spans="1:32" ht="15" customHeight="1" x14ac:dyDescent="0.25">
      <c r="A73" s="8"/>
      <c r="B73" s="8"/>
      <c r="C73" s="8"/>
      <c r="D73" s="8"/>
      <c r="E73" s="8"/>
      <c r="F73" s="8"/>
      <c r="G73" s="8"/>
      <c r="H73" s="8"/>
      <c r="I73" s="8"/>
    </row>
    <row r="74" spans="1:32" ht="15" customHeight="1" x14ac:dyDescent="0.25">
      <c r="A74" s="8"/>
      <c r="B74" s="8"/>
      <c r="C74" s="8"/>
      <c r="D74" s="8"/>
      <c r="E74" s="8"/>
      <c r="F74" s="8"/>
      <c r="G74" s="8"/>
      <c r="H74" s="8"/>
      <c r="I74" s="8"/>
    </row>
    <row r="75" spans="1:32" ht="15" customHeight="1" x14ac:dyDescent="0.25">
      <c r="A75" s="8"/>
      <c r="B75" s="8"/>
      <c r="C75" s="8"/>
      <c r="D75" s="8"/>
      <c r="E75" s="8"/>
      <c r="F75" s="8"/>
      <c r="G75" s="8"/>
      <c r="H75" s="8"/>
      <c r="I75" s="8"/>
    </row>
    <row r="76" spans="1:32" ht="15" customHeight="1" x14ac:dyDescent="0.25">
      <c r="A76" s="8"/>
      <c r="B76" s="8"/>
      <c r="C76" s="8"/>
      <c r="D76" s="8"/>
      <c r="E76" s="8"/>
      <c r="F76" s="8"/>
      <c r="G76" s="8"/>
      <c r="H76" s="8"/>
      <c r="I76" s="8"/>
    </row>
    <row r="77" spans="1:32" ht="15" customHeight="1" x14ac:dyDescent="0.25">
      <c r="A77" s="8"/>
      <c r="B77" s="8"/>
      <c r="C77" s="8"/>
      <c r="D77" s="8"/>
      <c r="E77" s="8"/>
      <c r="F77" s="8"/>
      <c r="G77" s="8"/>
      <c r="H77" s="8"/>
      <c r="I77" s="8"/>
    </row>
    <row r="78" spans="1:32" ht="15" customHeight="1" x14ac:dyDescent="0.25">
      <c r="A78" s="8"/>
      <c r="B78" s="8"/>
      <c r="C78" s="8"/>
      <c r="D78" s="8"/>
      <c r="E78" s="8"/>
      <c r="F78" s="8"/>
      <c r="G78" s="8"/>
      <c r="H78" s="8"/>
      <c r="I78" s="8"/>
    </row>
    <row r="79" spans="1:32" ht="15" customHeight="1" x14ac:dyDescent="0.25">
      <c r="A79" s="8"/>
      <c r="B79" s="8"/>
      <c r="C79" s="8"/>
      <c r="D79" s="8"/>
      <c r="E79" s="8"/>
      <c r="F79" s="8"/>
      <c r="G79" s="8"/>
      <c r="H79" s="8"/>
      <c r="I79" s="8"/>
    </row>
    <row r="80" spans="1:32" ht="15" customHeight="1" x14ac:dyDescent="0.25">
      <c r="A80" s="8"/>
      <c r="B80" s="8"/>
      <c r="C80" s="8"/>
      <c r="D80" s="8"/>
      <c r="E80" s="8"/>
      <c r="F80" s="8"/>
      <c r="G80" s="8"/>
      <c r="H80" s="8"/>
      <c r="I80" s="8"/>
    </row>
    <row r="81" spans="1:9" ht="15" customHeight="1" x14ac:dyDescent="0.25">
      <c r="A81" s="8"/>
      <c r="B81" s="8"/>
      <c r="C81" s="8"/>
      <c r="D81" s="8"/>
      <c r="E81" s="8"/>
      <c r="F81" s="8"/>
      <c r="G81" s="8"/>
      <c r="H81" s="8"/>
      <c r="I81" s="8"/>
    </row>
    <row r="82" spans="1:9" ht="15" customHeight="1" x14ac:dyDescent="0.25">
      <c r="A82" s="8"/>
      <c r="B82" s="8"/>
      <c r="C82" s="8"/>
      <c r="D82" s="8"/>
      <c r="E82" s="8"/>
      <c r="F82" s="8"/>
      <c r="G82" s="8"/>
      <c r="H82" s="8"/>
      <c r="I82" s="8"/>
    </row>
    <row r="83" spans="1:9" ht="15" customHeight="1" x14ac:dyDescent="0.25">
      <c r="A83" s="8"/>
      <c r="B83" s="8"/>
      <c r="C83" s="8"/>
      <c r="D83" s="8"/>
      <c r="E83" s="8"/>
      <c r="F83" s="8"/>
      <c r="G83" s="8"/>
      <c r="H83" s="8"/>
      <c r="I83" s="8"/>
    </row>
    <row r="84" spans="1:9" ht="15" customHeight="1" x14ac:dyDescent="0.25">
      <c r="A84" s="8"/>
      <c r="B84" s="8"/>
      <c r="C84" s="8"/>
      <c r="D84" s="8"/>
      <c r="E84" s="8"/>
      <c r="F84" s="8"/>
      <c r="G84" s="8"/>
      <c r="H84" s="8"/>
      <c r="I84" s="8"/>
    </row>
    <row r="85" spans="1:9" ht="15" customHeight="1" x14ac:dyDescent="0.25">
      <c r="A85" s="8"/>
      <c r="B85" s="8"/>
      <c r="C85" s="8"/>
      <c r="D85" s="8"/>
      <c r="E85" s="8"/>
      <c r="F85" s="8"/>
      <c r="G85" s="8"/>
      <c r="H85" s="8"/>
      <c r="I85" s="8"/>
    </row>
    <row r="86" spans="1:9" ht="15" customHeight="1" x14ac:dyDescent="0.25">
      <c r="A86" s="8"/>
      <c r="B86" s="8"/>
      <c r="C86" s="8"/>
      <c r="D86" s="8"/>
      <c r="E86" s="8"/>
      <c r="F86" s="8"/>
      <c r="G86" s="8"/>
      <c r="H86" s="8"/>
      <c r="I86" s="8"/>
    </row>
    <row r="87" spans="1:9" ht="15" customHeight="1" x14ac:dyDescent="0.25">
      <c r="A87" s="8"/>
      <c r="B87" s="8"/>
      <c r="C87" s="8"/>
      <c r="D87" s="8"/>
      <c r="E87" s="8"/>
      <c r="F87" s="8"/>
      <c r="G87" s="8"/>
      <c r="H87" s="8"/>
      <c r="I87" s="8"/>
    </row>
    <row r="88" spans="1:9" ht="15" customHeight="1" x14ac:dyDescent="0.25">
      <c r="A88" s="8"/>
      <c r="B88" s="8"/>
      <c r="C88" s="8"/>
      <c r="D88" s="8"/>
      <c r="E88" s="8"/>
      <c r="F88" s="8"/>
      <c r="G88" s="8"/>
      <c r="H88" s="8"/>
      <c r="I88" s="8"/>
    </row>
    <row r="89" spans="1:9" ht="15" customHeight="1" x14ac:dyDescent="0.25">
      <c r="A89" s="8"/>
      <c r="B89" s="8"/>
      <c r="C89" s="8"/>
      <c r="D89" s="8"/>
      <c r="E89" s="8"/>
      <c r="F89" s="8"/>
      <c r="G89" s="8"/>
      <c r="H89" s="8"/>
      <c r="I89" s="8"/>
    </row>
    <row r="90" spans="1:9" ht="15" customHeight="1" x14ac:dyDescent="0.25">
      <c r="A90" s="8"/>
      <c r="B90" s="8"/>
      <c r="C90" s="8"/>
      <c r="D90" s="8"/>
      <c r="E90" s="8"/>
      <c r="F90" s="8"/>
      <c r="G90" s="8"/>
      <c r="H90" s="8"/>
      <c r="I90" s="8"/>
    </row>
    <row r="91" spans="1:9" ht="15" customHeight="1" x14ac:dyDescent="0.25">
      <c r="A91" s="8"/>
      <c r="B91" s="8"/>
      <c r="C91" s="8"/>
      <c r="D91" s="8"/>
      <c r="E91" s="8"/>
      <c r="F91" s="8"/>
      <c r="G91" s="8"/>
      <c r="H91" s="8"/>
      <c r="I91" s="8"/>
    </row>
    <row r="92" spans="1:9" ht="15" customHeight="1" x14ac:dyDescent="0.25">
      <c r="A92" s="8"/>
      <c r="B92" s="8"/>
      <c r="C92" s="8"/>
      <c r="D92" s="8"/>
      <c r="E92" s="8"/>
      <c r="F92" s="8"/>
      <c r="G92" s="8"/>
      <c r="H92" s="8"/>
      <c r="I92" s="8"/>
    </row>
    <row r="93" spans="1:9" ht="15" customHeight="1" x14ac:dyDescent="0.25">
      <c r="A93" s="8"/>
      <c r="B93" s="8"/>
      <c r="C93" s="8"/>
      <c r="D93" s="8"/>
      <c r="E93" s="8"/>
      <c r="F93" s="8"/>
      <c r="G93" s="8"/>
      <c r="H93" s="8"/>
      <c r="I93" s="8"/>
    </row>
    <row r="94" spans="1:9" ht="15" customHeight="1" x14ac:dyDescent="0.25">
      <c r="A94" s="8"/>
      <c r="B94" s="8"/>
      <c r="C94" s="8"/>
      <c r="D94" s="8"/>
      <c r="E94" s="8"/>
      <c r="F94" s="8"/>
      <c r="G94" s="8"/>
      <c r="H94" s="8"/>
      <c r="I94" s="8"/>
    </row>
    <row r="95" spans="1:9" ht="15" customHeight="1" x14ac:dyDescent="0.25">
      <c r="A95" s="8"/>
      <c r="B95" s="8"/>
      <c r="C95" s="8"/>
      <c r="D95" s="8"/>
      <c r="E95" s="8"/>
      <c r="F95" s="8"/>
      <c r="G95" s="8"/>
      <c r="H95" s="8"/>
      <c r="I95" s="8"/>
    </row>
    <row r="96" spans="1:9" ht="15" customHeight="1" x14ac:dyDescent="0.25">
      <c r="A96" s="8"/>
      <c r="B96" s="8"/>
      <c r="C96" s="8"/>
      <c r="D96" s="8"/>
      <c r="E96" s="8"/>
      <c r="F96" s="8"/>
      <c r="G96" s="8"/>
      <c r="H96" s="8"/>
      <c r="I96" s="8"/>
    </row>
    <row r="97" spans="1:9" ht="15" customHeight="1" x14ac:dyDescent="0.25">
      <c r="A97" s="8"/>
      <c r="B97" s="8"/>
      <c r="C97" s="8"/>
      <c r="D97" s="8"/>
      <c r="E97" s="8"/>
      <c r="F97" s="8"/>
      <c r="G97" s="8"/>
      <c r="H97" s="8"/>
      <c r="I97" s="8"/>
    </row>
    <row r="98" spans="1:9" ht="15" customHeight="1" x14ac:dyDescent="0.25">
      <c r="A98" s="8"/>
      <c r="B98" s="8"/>
      <c r="C98" s="8"/>
      <c r="D98" s="8"/>
      <c r="E98" s="8"/>
      <c r="F98" s="8"/>
      <c r="G98" s="8"/>
      <c r="H98" s="8"/>
      <c r="I98" s="8"/>
    </row>
    <row r="99" spans="1:9" ht="15" customHeight="1" x14ac:dyDescent="0.25">
      <c r="A99" s="8"/>
      <c r="B99" s="8"/>
      <c r="C99" s="8"/>
      <c r="D99" s="8"/>
      <c r="E99" s="8"/>
      <c r="F99" s="8"/>
      <c r="G99" s="8"/>
      <c r="H99" s="8"/>
      <c r="I99" s="8"/>
    </row>
    <row r="100" spans="1:9" ht="15" customHeight="1" x14ac:dyDescent="0.25">
      <c r="A100" s="8"/>
      <c r="B100" s="8"/>
      <c r="C100" s="8"/>
      <c r="D100" s="8"/>
      <c r="E100" s="8"/>
      <c r="F100" s="8"/>
      <c r="G100" s="8"/>
      <c r="H100" s="8"/>
      <c r="I100" s="8"/>
    </row>
    <row r="101" spans="1:9" ht="15" customHeight="1" x14ac:dyDescent="0.25">
      <c r="A101" s="8"/>
      <c r="B101" s="8"/>
      <c r="C101" s="8"/>
      <c r="D101" s="8"/>
      <c r="E101" s="8"/>
      <c r="F101" s="8"/>
      <c r="G101" s="8"/>
      <c r="H101" s="8"/>
      <c r="I101" s="8"/>
    </row>
    <row r="102" spans="1:9" ht="15" customHeight="1" x14ac:dyDescent="0.25">
      <c r="A102" s="8"/>
      <c r="B102" s="8"/>
      <c r="C102" s="8"/>
      <c r="D102" s="8"/>
      <c r="E102" s="8"/>
      <c r="F102" s="8"/>
      <c r="G102" s="8"/>
      <c r="H102" s="8"/>
      <c r="I102" s="8"/>
    </row>
    <row r="103" spans="1:9" ht="15" customHeight="1" x14ac:dyDescent="0.25">
      <c r="A103" s="8"/>
      <c r="B103" s="8"/>
      <c r="C103" s="8"/>
      <c r="D103" s="8"/>
      <c r="E103" s="8"/>
      <c r="F103" s="8"/>
      <c r="G103" s="8"/>
      <c r="H103" s="8"/>
      <c r="I103" s="8"/>
    </row>
    <row r="104" spans="1:9" ht="15" customHeight="1" x14ac:dyDescent="0.25">
      <c r="A104" s="8"/>
      <c r="B104" s="8"/>
      <c r="C104" s="8"/>
      <c r="D104" s="8"/>
      <c r="E104" s="8"/>
      <c r="F104" s="8"/>
      <c r="G104" s="8"/>
      <c r="H104" s="8"/>
      <c r="I104" s="8"/>
    </row>
    <row r="105" spans="1:9" ht="15" customHeight="1" x14ac:dyDescent="0.25">
      <c r="A105" s="8"/>
      <c r="B105" s="8"/>
      <c r="C105" s="8"/>
      <c r="D105" s="8"/>
      <c r="E105" s="8"/>
      <c r="F105" s="8"/>
      <c r="G105" s="8"/>
      <c r="H105" s="8"/>
      <c r="I105" s="8"/>
    </row>
    <row r="106" spans="1:9" ht="15" customHeight="1" x14ac:dyDescent="0.25">
      <c r="A106" s="8"/>
      <c r="B106" s="8"/>
      <c r="C106" s="8"/>
      <c r="D106" s="8"/>
      <c r="E106" s="8"/>
      <c r="F106" s="8"/>
      <c r="G106" s="8"/>
      <c r="H106" s="8"/>
      <c r="I106" s="8"/>
    </row>
    <row r="107" spans="1:9" ht="15" customHeight="1" x14ac:dyDescent="0.25">
      <c r="A107" s="8"/>
      <c r="B107" s="8"/>
      <c r="C107" s="8"/>
      <c r="D107" s="8"/>
      <c r="E107" s="8"/>
      <c r="F107" s="8"/>
      <c r="G107" s="8"/>
      <c r="H107" s="8"/>
      <c r="I107" s="8"/>
    </row>
    <row r="108" spans="1:9" ht="15" customHeight="1" x14ac:dyDescent="0.25">
      <c r="A108" s="8"/>
      <c r="B108" s="8"/>
      <c r="C108" s="8"/>
      <c r="D108" s="8"/>
      <c r="E108" s="8"/>
      <c r="F108" s="8"/>
      <c r="G108" s="8"/>
      <c r="H108" s="8"/>
      <c r="I108" s="8"/>
    </row>
    <row r="109" spans="1:9" ht="15" customHeight="1" x14ac:dyDescent="0.25">
      <c r="A109" s="8"/>
      <c r="B109" s="8"/>
      <c r="C109" s="8"/>
      <c r="D109" s="8"/>
      <c r="E109" s="8"/>
      <c r="F109" s="8"/>
      <c r="G109" s="8"/>
      <c r="H109" s="8"/>
      <c r="I109" s="8"/>
    </row>
    <row r="110" spans="1:9" ht="15" customHeight="1" x14ac:dyDescent="0.25">
      <c r="A110" s="8"/>
      <c r="B110" s="8"/>
      <c r="C110" s="8"/>
      <c r="D110" s="8"/>
      <c r="E110" s="8"/>
      <c r="F110" s="8"/>
      <c r="G110" s="8"/>
      <c r="H110" s="8"/>
      <c r="I110" s="8"/>
    </row>
    <row r="111" spans="1:9" ht="15" customHeight="1" x14ac:dyDescent="0.25">
      <c r="A111" s="8"/>
      <c r="B111" s="8"/>
      <c r="C111" s="8"/>
      <c r="D111" s="8"/>
      <c r="E111" s="8"/>
      <c r="F111" s="8"/>
      <c r="G111" s="8"/>
      <c r="H111" s="8"/>
      <c r="I111" s="8"/>
    </row>
    <row r="112" spans="1:9" ht="15" customHeight="1" x14ac:dyDescent="0.25">
      <c r="A112" s="8"/>
      <c r="B112" s="8"/>
      <c r="C112" s="8"/>
      <c r="D112" s="8"/>
      <c r="E112" s="8"/>
      <c r="F112" s="8"/>
      <c r="G112" s="8"/>
      <c r="H112" s="8"/>
      <c r="I112" s="8"/>
    </row>
    <row r="113" spans="1:9" ht="15" customHeight="1" x14ac:dyDescent="0.25">
      <c r="A113" s="8"/>
      <c r="B113" s="8"/>
      <c r="C113" s="8"/>
      <c r="D113" s="8"/>
      <c r="E113" s="8"/>
      <c r="F113" s="8"/>
      <c r="G113" s="8"/>
      <c r="H113" s="8"/>
      <c r="I113" s="8"/>
    </row>
    <row r="114" spans="1:9" ht="15" customHeight="1" x14ac:dyDescent="0.25">
      <c r="A114" s="8"/>
      <c r="B114" s="8"/>
      <c r="C114" s="8"/>
      <c r="D114" s="8"/>
      <c r="E114" s="8"/>
      <c r="F114" s="8"/>
      <c r="G114" s="8"/>
      <c r="H114" s="8"/>
      <c r="I114" s="8"/>
    </row>
    <row r="115" spans="1:9" ht="15" customHeight="1" x14ac:dyDescent="0.25">
      <c r="A115" s="8"/>
      <c r="B115" s="8"/>
      <c r="C115" s="8"/>
      <c r="D115" s="8"/>
      <c r="E115" s="8"/>
      <c r="F115" s="8"/>
      <c r="G115" s="8"/>
      <c r="H115" s="8"/>
      <c r="I115" s="8"/>
    </row>
    <row r="116" spans="1:9" ht="15" customHeight="1" x14ac:dyDescent="0.25">
      <c r="A116" s="8"/>
      <c r="B116" s="8"/>
      <c r="C116" s="8"/>
      <c r="D116" s="8"/>
      <c r="E116" s="8"/>
      <c r="F116" s="8"/>
      <c r="G116" s="8"/>
      <c r="H116" s="8"/>
      <c r="I116" s="8"/>
    </row>
    <row r="117" spans="1:9" ht="15" customHeight="1" x14ac:dyDescent="0.25">
      <c r="A117" s="8"/>
      <c r="B117" s="8"/>
      <c r="C117" s="8"/>
      <c r="D117" s="8"/>
      <c r="E117" s="8"/>
      <c r="F117" s="8"/>
      <c r="G117" s="8"/>
      <c r="H117" s="8"/>
      <c r="I117" s="8"/>
    </row>
    <row r="118" spans="1:9" ht="15" customHeight="1" x14ac:dyDescent="0.25">
      <c r="A118" s="8"/>
      <c r="B118" s="8"/>
      <c r="C118" s="8"/>
      <c r="D118" s="8"/>
      <c r="E118" s="8"/>
      <c r="F118" s="8"/>
      <c r="G118" s="8"/>
      <c r="H118" s="8"/>
      <c r="I118" s="8"/>
    </row>
    <row r="119" spans="1:9" ht="15" customHeight="1" x14ac:dyDescent="0.25">
      <c r="A119" s="8"/>
      <c r="B119" s="8"/>
      <c r="C119" s="8"/>
      <c r="D119" s="8"/>
      <c r="E119" s="8"/>
      <c r="F119" s="8"/>
      <c r="G119" s="8"/>
      <c r="H119" s="8"/>
      <c r="I119" s="8"/>
    </row>
    <row r="120" spans="1:9" ht="15" customHeight="1" x14ac:dyDescent="0.25">
      <c r="A120" s="8"/>
      <c r="B120" s="8"/>
      <c r="C120" s="8"/>
      <c r="D120" s="8"/>
      <c r="E120" s="8"/>
      <c r="F120" s="8"/>
      <c r="G120" s="8"/>
      <c r="H120" s="8"/>
      <c r="I120" s="8"/>
    </row>
    <row r="121" spans="1:9" ht="15" customHeight="1" x14ac:dyDescent="0.25">
      <c r="A121" s="8"/>
      <c r="B121" s="8"/>
      <c r="C121" s="8"/>
      <c r="D121" s="8"/>
      <c r="E121" s="8"/>
      <c r="F121" s="8"/>
      <c r="G121" s="8"/>
      <c r="H121" s="8"/>
      <c r="I121" s="8"/>
    </row>
    <row r="122" spans="1:9" ht="15" customHeight="1" x14ac:dyDescent="0.25">
      <c r="A122" s="8"/>
      <c r="B122" s="8"/>
      <c r="C122" s="8"/>
      <c r="D122" s="8"/>
      <c r="E122" s="8"/>
      <c r="F122" s="8"/>
      <c r="G122" s="8"/>
      <c r="H122" s="8"/>
      <c r="I122" s="8"/>
    </row>
    <row r="123" spans="1:9" ht="15" customHeight="1" x14ac:dyDescent="0.25">
      <c r="A123" s="8"/>
      <c r="B123" s="8"/>
      <c r="C123" s="8"/>
      <c r="D123" s="8"/>
      <c r="E123" s="8"/>
      <c r="F123" s="8"/>
      <c r="G123" s="8"/>
      <c r="H123" s="8"/>
      <c r="I123" s="8"/>
    </row>
    <row r="124" spans="1:9" ht="15" customHeight="1" x14ac:dyDescent="0.25">
      <c r="A124" s="8"/>
      <c r="B124" s="8"/>
      <c r="C124" s="8"/>
      <c r="D124" s="8"/>
      <c r="E124" s="8"/>
      <c r="F124" s="8"/>
      <c r="G124" s="8"/>
      <c r="H124" s="8"/>
      <c r="I124" s="8"/>
    </row>
    <row r="125" spans="1:9" ht="15" customHeight="1" x14ac:dyDescent="0.25">
      <c r="A125" s="8"/>
      <c r="B125" s="8"/>
      <c r="C125" s="8"/>
      <c r="D125" s="8"/>
      <c r="E125" s="8"/>
      <c r="F125" s="8"/>
      <c r="G125" s="8"/>
      <c r="H125" s="8"/>
      <c r="I125" s="8"/>
    </row>
    <row r="126" spans="1:9" ht="15" customHeight="1" x14ac:dyDescent="0.25">
      <c r="A126" s="8"/>
      <c r="B126" s="8"/>
      <c r="C126" s="8"/>
      <c r="D126" s="8"/>
      <c r="E126" s="8"/>
      <c r="F126" s="8"/>
      <c r="G126" s="8"/>
      <c r="H126" s="8"/>
      <c r="I126" s="8"/>
    </row>
    <row r="127" spans="1:9" ht="15" customHeight="1" x14ac:dyDescent="0.25">
      <c r="A127" s="8"/>
      <c r="B127" s="8"/>
      <c r="C127" s="8"/>
      <c r="D127" s="8"/>
      <c r="E127" s="8"/>
      <c r="F127" s="8"/>
      <c r="G127" s="8"/>
      <c r="H127" s="8"/>
      <c r="I127" s="8"/>
    </row>
    <row r="128" spans="1:9" ht="15" customHeight="1" x14ac:dyDescent="0.25">
      <c r="A128" s="8"/>
      <c r="B128" s="8"/>
      <c r="C128" s="8"/>
      <c r="D128" s="8"/>
      <c r="E128" s="8"/>
      <c r="F128" s="8"/>
      <c r="G128" s="8"/>
      <c r="H128" s="8"/>
      <c r="I128" s="8"/>
    </row>
    <row r="129" spans="1:9" ht="15" customHeight="1" x14ac:dyDescent="0.25">
      <c r="A129" s="8"/>
      <c r="B129" s="8"/>
      <c r="C129" s="8"/>
      <c r="D129" s="8"/>
      <c r="E129" s="8"/>
      <c r="F129" s="8"/>
      <c r="G129" s="8"/>
      <c r="H129" s="8"/>
      <c r="I129" s="8"/>
    </row>
    <row r="130" spans="1:9" ht="15" customHeight="1" x14ac:dyDescent="0.25">
      <c r="A130" s="8"/>
      <c r="B130" s="8"/>
      <c r="C130" s="8"/>
      <c r="D130" s="8"/>
      <c r="E130" s="8"/>
      <c r="F130" s="8"/>
      <c r="G130" s="8"/>
      <c r="H130" s="8"/>
      <c r="I130" s="8"/>
    </row>
    <row r="131" spans="1:9" ht="15" customHeight="1" x14ac:dyDescent="0.25">
      <c r="A131" s="8"/>
      <c r="B131" s="8"/>
      <c r="C131" s="8"/>
      <c r="D131" s="8"/>
      <c r="E131" s="8"/>
      <c r="F131" s="8"/>
      <c r="G131" s="8"/>
      <c r="H131" s="8"/>
      <c r="I131" s="8"/>
    </row>
    <row r="132" spans="1:9" ht="15" customHeight="1" x14ac:dyDescent="0.25">
      <c r="A132" s="8"/>
      <c r="B132" s="8"/>
      <c r="C132" s="8"/>
      <c r="D132" s="8"/>
      <c r="E132" s="8"/>
      <c r="F132" s="8"/>
      <c r="G132" s="8"/>
      <c r="H132" s="8"/>
      <c r="I132" s="8"/>
    </row>
    <row r="133" spans="1:9" ht="15" customHeight="1" x14ac:dyDescent="0.25">
      <c r="A133" s="8"/>
      <c r="B133" s="8"/>
      <c r="C133" s="8"/>
      <c r="D133" s="8"/>
      <c r="E133" s="8"/>
      <c r="F133" s="8"/>
      <c r="G133" s="8"/>
      <c r="H133" s="8"/>
      <c r="I133" s="8"/>
    </row>
    <row r="134" spans="1:9" ht="15" customHeight="1" x14ac:dyDescent="0.25">
      <c r="A134" s="8"/>
      <c r="B134" s="8"/>
      <c r="C134" s="8"/>
      <c r="D134" s="8"/>
      <c r="E134" s="8"/>
      <c r="F134" s="8"/>
      <c r="G134" s="8"/>
      <c r="H134" s="8"/>
      <c r="I134" s="8"/>
    </row>
    <row r="135" spans="1:9" ht="15" customHeight="1" x14ac:dyDescent="0.25">
      <c r="A135" s="8"/>
      <c r="B135" s="8"/>
      <c r="C135" s="8"/>
      <c r="D135" s="8"/>
      <c r="E135" s="8"/>
      <c r="F135" s="8"/>
      <c r="G135" s="8"/>
      <c r="H135" s="8"/>
      <c r="I135" s="8"/>
    </row>
    <row r="136" spans="1:9" ht="15" customHeight="1" x14ac:dyDescent="0.25">
      <c r="A136" s="8"/>
      <c r="B136" s="8"/>
      <c r="C136" s="8"/>
      <c r="D136" s="8"/>
      <c r="E136" s="8"/>
      <c r="F136" s="8"/>
      <c r="G136" s="8"/>
      <c r="H136" s="8"/>
      <c r="I136" s="8"/>
    </row>
    <row r="137" spans="1:9" ht="15" customHeight="1" x14ac:dyDescent="0.25">
      <c r="A137" s="8"/>
      <c r="B137" s="8"/>
      <c r="C137" s="8"/>
      <c r="D137" s="8"/>
      <c r="E137" s="8"/>
      <c r="F137" s="8"/>
      <c r="G137" s="8"/>
      <c r="H137" s="8"/>
      <c r="I137" s="8"/>
    </row>
    <row r="138" spans="1:9" ht="15" customHeight="1" x14ac:dyDescent="0.25">
      <c r="A138" s="8"/>
      <c r="B138" s="8"/>
      <c r="C138" s="8"/>
      <c r="D138" s="8"/>
      <c r="E138" s="8"/>
      <c r="F138" s="8"/>
      <c r="G138" s="8"/>
      <c r="H138" s="8"/>
      <c r="I138" s="8"/>
    </row>
    <row r="139" spans="1:9" ht="15" customHeight="1" x14ac:dyDescent="0.25">
      <c r="A139" s="8"/>
      <c r="B139" s="8"/>
      <c r="C139" s="8"/>
      <c r="D139" s="8"/>
      <c r="E139" s="8"/>
      <c r="F139" s="8"/>
      <c r="G139" s="8"/>
      <c r="H139" s="8"/>
      <c r="I139" s="11"/>
    </row>
    <row r="140" spans="1:9" ht="15" customHeight="1" x14ac:dyDescent="0.25">
      <c r="A140" s="8"/>
      <c r="B140" s="8"/>
      <c r="C140" s="8"/>
      <c r="D140" s="8"/>
      <c r="E140" s="8"/>
      <c r="F140" s="8"/>
      <c r="G140" s="8"/>
      <c r="H140" s="8"/>
    </row>
    <row r="141" spans="1:9" ht="15" customHeight="1" x14ac:dyDescent="0.25">
      <c r="A141" s="8"/>
      <c r="B141" s="8"/>
      <c r="C141" s="8"/>
      <c r="D141" s="8"/>
      <c r="E141" s="8"/>
      <c r="F141" s="8"/>
      <c r="G141" s="8"/>
      <c r="H141" s="8"/>
    </row>
    <row r="142" spans="1:9" ht="15" customHeight="1" x14ac:dyDescent="0.25">
      <c r="A142" s="8"/>
      <c r="B142" s="8"/>
      <c r="C142" s="8"/>
      <c r="D142" s="8"/>
      <c r="E142" s="8"/>
      <c r="F142" s="8"/>
      <c r="G142" s="8"/>
      <c r="H142" s="8"/>
    </row>
    <row r="143" spans="1:9" ht="15" customHeight="1" x14ac:dyDescent="0.25">
      <c r="A143" s="8"/>
      <c r="B143" s="8"/>
      <c r="C143" s="8"/>
      <c r="D143" s="8"/>
      <c r="E143" s="8"/>
      <c r="F143" s="8"/>
      <c r="G143" s="8"/>
      <c r="H143" s="8"/>
    </row>
    <row r="144" spans="1:9" ht="15" customHeight="1" x14ac:dyDescent="0.25">
      <c r="A144" s="11"/>
      <c r="B144" s="11"/>
      <c r="C144" s="11"/>
      <c r="D144" s="11"/>
      <c r="E144" s="11"/>
      <c r="F144" s="11"/>
      <c r="G144" s="11"/>
      <c r="H144" s="11"/>
    </row>
  </sheetData>
  <mergeCells count="8">
    <mergeCell ref="AC24:AD24"/>
    <mergeCell ref="AC41:AD41"/>
    <mergeCell ref="A1:I1"/>
    <mergeCell ref="B7:C7"/>
    <mergeCell ref="B15:C15"/>
    <mergeCell ref="B24:C24"/>
    <mergeCell ref="B41:C41"/>
    <mergeCell ref="B56:C56"/>
  </mergeCells>
  <phoneticPr fontId="20" type="noConversion"/>
  <pageMargins left="0.75" right="0.75" top="1" bottom="1" header="0.5" footer="0.5"/>
  <pageSetup paperSize="9" scale="61" fitToHeight="2" orientation="portrait" useFirstPageNumber="1"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00000"/>
    <pageSetUpPr fitToPage="1"/>
  </sheetPr>
  <dimension ref="B2:T55"/>
  <sheetViews>
    <sheetView showGridLines="0" topLeftCell="A11" zoomScale="93" workbookViewId="0">
      <selection activeCell="Q46" sqref="Q46"/>
    </sheetView>
  </sheetViews>
  <sheetFormatPr baseColWidth="10" defaultRowHeight="13" x14ac:dyDescent="0.15"/>
  <cols>
    <col min="1" max="1" width="6.1640625" customWidth="1"/>
    <col min="2" max="2" width="7" customWidth="1"/>
    <col min="3" max="3" width="42" customWidth="1"/>
    <col min="4" max="4" width="24.1640625" customWidth="1"/>
    <col min="5" max="13" width="9.6640625" customWidth="1"/>
    <col min="14" max="18" width="11.83203125" customWidth="1"/>
    <col min="19" max="20" width="9.6640625" customWidth="1"/>
    <col min="21" max="25" width="10.83203125" customWidth="1"/>
  </cols>
  <sheetData>
    <row r="2" spans="2:20" ht="13" customHeight="1" x14ac:dyDescent="0.15">
      <c r="B2" s="312" t="s">
        <v>119</v>
      </c>
      <c r="C2" s="312"/>
      <c r="D2" s="312"/>
      <c r="E2" s="312"/>
      <c r="F2" s="312"/>
      <c r="G2" s="312"/>
      <c r="H2" s="312"/>
      <c r="I2" s="312"/>
      <c r="J2" s="312"/>
      <c r="K2" s="312"/>
      <c r="L2" s="312"/>
      <c r="M2" s="312"/>
      <c r="N2" s="312"/>
      <c r="O2" s="312"/>
      <c r="P2" s="312"/>
      <c r="Q2" s="312"/>
      <c r="R2" s="312"/>
      <c r="S2" s="312"/>
      <c r="T2" s="312"/>
    </row>
    <row r="3" spans="2:20" ht="13" customHeight="1" x14ac:dyDescent="0.15">
      <c r="B3" s="312"/>
      <c r="C3" s="312"/>
      <c r="D3" s="312"/>
      <c r="E3" s="312"/>
      <c r="F3" s="312"/>
      <c r="G3" s="312"/>
      <c r="H3" s="312"/>
      <c r="I3" s="312"/>
      <c r="J3" s="312"/>
      <c r="K3" s="312"/>
      <c r="L3" s="312"/>
      <c r="M3" s="312"/>
      <c r="N3" s="312"/>
      <c r="O3" s="312"/>
      <c r="P3" s="312"/>
      <c r="Q3" s="312"/>
      <c r="R3" s="312"/>
      <c r="S3" s="312"/>
      <c r="T3" s="312"/>
    </row>
    <row r="4" spans="2:20" ht="13" customHeight="1" x14ac:dyDescent="0.15">
      <c r="B4" s="312"/>
      <c r="C4" s="312"/>
      <c r="D4" s="312"/>
      <c r="E4" s="312"/>
      <c r="F4" s="312"/>
      <c r="G4" s="312"/>
      <c r="H4" s="312"/>
      <c r="I4" s="312"/>
      <c r="J4" s="312"/>
      <c r="K4" s="312"/>
      <c r="L4" s="312"/>
      <c r="M4" s="312"/>
      <c r="N4" s="312"/>
      <c r="O4" s="312"/>
      <c r="P4" s="312"/>
      <c r="Q4" s="312"/>
      <c r="R4" s="312"/>
      <c r="S4" s="312"/>
      <c r="T4" s="312"/>
    </row>
    <row r="5" spans="2:20" ht="13" customHeight="1" x14ac:dyDescent="0.15">
      <c r="B5" s="312"/>
      <c r="C5" s="312"/>
      <c r="D5" s="312"/>
      <c r="E5" s="312"/>
      <c r="F5" s="312"/>
      <c r="G5" s="312"/>
      <c r="H5" s="312"/>
      <c r="I5" s="312"/>
      <c r="J5" s="312"/>
      <c r="K5" s="312"/>
      <c r="L5" s="312"/>
      <c r="M5" s="312"/>
      <c r="N5" s="312"/>
      <c r="O5" s="312"/>
      <c r="P5" s="312"/>
      <c r="Q5" s="312"/>
      <c r="R5" s="312"/>
      <c r="S5" s="312"/>
      <c r="T5" s="312"/>
    </row>
    <row r="6" spans="2:20" ht="14" customHeight="1" x14ac:dyDescent="0.15">
      <c r="B6" s="312"/>
      <c r="C6" s="312"/>
      <c r="D6" s="312"/>
      <c r="E6" s="312"/>
      <c r="F6" s="312"/>
      <c r="G6" s="312"/>
      <c r="H6" s="312"/>
      <c r="I6" s="312"/>
      <c r="J6" s="312"/>
      <c r="K6" s="312"/>
      <c r="L6" s="312"/>
      <c r="M6" s="312"/>
      <c r="N6" s="312"/>
      <c r="O6" s="312"/>
      <c r="P6" s="312"/>
      <c r="Q6" s="312"/>
      <c r="R6" s="312"/>
      <c r="S6" s="312"/>
      <c r="T6" s="312"/>
    </row>
    <row r="8" spans="2:20" ht="17" x14ac:dyDescent="0.15">
      <c r="B8" s="48" t="s">
        <v>108</v>
      </c>
    </row>
    <row r="9" spans="2:20" ht="17" x14ac:dyDescent="0.15">
      <c r="B9" s="48" t="s">
        <v>104</v>
      </c>
      <c r="C9" s="52"/>
      <c r="D9" s="54"/>
      <c r="E9" s="54"/>
      <c r="F9" s="54"/>
      <c r="G9" s="54"/>
      <c r="H9" s="54"/>
      <c r="I9" s="54"/>
      <c r="J9" s="54"/>
      <c r="K9" s="54"/>
      <c r="L9" s="54"/>
      <c r="M9" s="54"/>
      <c r="N9" s="54"/>
      <c r="O9" s="7"/>
      <c r="P9" s="7"/>
      <c r="Q9" s="7"/>
      <c r="R9" s="7"/>
      <c r="S9" s="7"/>
      <c r="T9" s="7"/>
    </row>
    <row r="10" spans="2:20" ht="8" customHeight="1" x14ac:dyDescent="0.15">
      <c r="B10" s="48"/>
      <c r="C10" s="52"/>
      <c r="D10" s="54"/>
      <c r="E10" s="54"/>
      <c r="F10" s="54"/>
      <c r="G10" s="54"/>
      <c r="H10" s="54"/>
      <c r="I10" s="54"/>
      <c r="J10" s="54"/>
      <c r="K10" s="54"/>
      <c r="L10" s="54"/>
      <c r="M10" s="54"/>
      <c r="N10" s="54"/>
      <c r="O10" s="7"/>
      <c r="P10" s="7"/>
      <c r="Q10" s="7"/>
      <c r="R10" s="7"/>
      <c r="S10" s="7"/>
      <c r="T10" s="7"/>
    </row>
    <row r="11" spans="2:20" ht="29" customHeight="1" x14ac:dyDescent="0.15">
      <c r="B11" s="311" t="s">
        <v>76</v>
      </c>
      <c r="C11" s="311"/>
      <c r="D11" s="192" t="s">
        <v>63</v>
      </c>
      <c r="E11" s="192">
        <v>2010</v>
      </c>
      <c r="F11" s="192">
        <f>E11+1</f>
        <v>2011</v>
      </c>
      <c r="G11" s="192">
        <f>F11+1</f>
        <v>2012</v>
      </c>
      <c r="H11" s="192">
        <v>2013</v>
      </c>
      <c r="I11" s="192">
        <f>H11+1</f>
        <v>2014</v>
      </c>
      <c r="J11" s="192">
        <f>I11+1</f>
        <v>2015</v>
      </c>
      <c r="K11" s="192">
        <f>J11+1</f>
        <v>2016</v>
      </c>
      <c r="L11" s="192">
        <f>K11+1</f>
        <v>2017</v>
      </c>
      <c r="N11" s="192" t="s">
        <v>124</v>
      </c>
      <c r="O11" s="192" t="s">
        <v>123</v>
      </c>
      <c r="P11" s="192" t="s">
        <v>120</v>
      </c>
      <c r="Q11" s="192" t="s">
        <v>125</v>
      </c>
      <c r="R11" s="192" t="s">
        <v>126</v>
      </c>
    </row>
    <row r="12" spans="2:20" ht="17" x14ac:dyDescent="0.15">
      <c r="B12" s="193" t="str">
        <f>SYNTHESIS!AC25</f>
        <v>A.</v>
      </c>
      <c r="C12" s="194" t="str">
        <f>SYNTHESIS!AD25</f>
        <v>Passenger cars</v>
      </c>
      <c r="D12" s="195" t="str">
        <f>SYNTHESIS!AE25</f>
        <v>Yoy Growth</v>
      </c>
      <c r="E12" s="202"/>
      <c r="F12" s="196" t="str">
        <f>SYNTHESIS!AG25</f>
        <v/>
      </c>
      <c r="G12" s="196" t="str">
        <f>SYNTHESIS!AH25</f>
        <v/>
      </c>
      <c r="H12" s="196" t="str">
        <f>SYNTHESIS!AI25</f>
        <v/>
      </c>
      <c r="I12" s="196" t="str">
        <f>SYNTHESIS!AJ25</f>
        <v/>
      </c>
      <c r="J12" s="196" t="str">
        <f>SYNTHESIS!AK25</f>
        <v/>
      </c>
      <c r="K12" s="196" t="str">
        <f>SYNTHESIS!AL25</f>
        <v/>
      </c>
      <c r="L12" s="196" t="str">
        <f>SYNTHESIS!AM25</f>
        <v/>
      </c>
      <c r="N12" s="204"/>
      <c r="O12" s="204"/>
      <c r="P12" s="204" t="e">
        <f>AVERAGE(F12:L12)</f>
        <v>#DIV/0!</v>
      </c>
      <c r="Q12" s="204" t="e">
        <f>(P12+R12)/2</f>
        <v>#DIV/0!</v>
      </c>
      <c r="R12" s="204">
        <f>MAX(F12:L12)</f>
        <v>0</v>
      </c>
    </row>
    <row r="13" spans="2:20" ht="16" x14ac:dyDescent="0.15">
      <c r="B13" s="197" t="str">
        <f>SYNTHESIS!AC26</f>
        <v>A.1</v>
      </c>
      <c r="C13" s="197" t="str">
        <f>SYNTHESIS!AD26</f>
        <v>Own vehicle for personal use</v>
      </c>
      <c r="D13" s="198" t="str">
        <f>SYNTHESIS!AE26</f>
        <v>Yoy Growth</v>
      </c>
      <c r="E13" s="196"/>
      <c r="F13" s="199" t="str">
        <f>SYNTHESIS!AG26</f>
        <v/>
      </c>
      <c r="G13" s="199" t="str">
        <f>SYNTHESIS!AH26</f>
        <v/>
      </c>
      <c r="H13" s="199" t="str">
        <f>SYNTHESIS!AI26</f>
        <v/>
      </c>
      <c r="I13" s="199" t="str">
        <f>SYNTHESIS!AJ26</f>
        <v/>
      </c>
      <c r="J13" s="199" t="str">
        <f>SYNTHESIS!AK26</f>
        <v/>
      </c>
      <c r="K13" s="199" t="str">
        <f>SYNTHESIS!AL26</f>
        <v/>
      </c>
      <c r="L13" s="199" t="str">
        <f>SYNTHESIS!AM26</f>
        <v/>
      </c>
      <c r="N13" s="204"/>
      <c r="O13" s="204"/>
      <c r="P13" s="204" t="e">
        <f t="shared" ref="P13:P23" si="0">AVERAGE(F13:L13)</f>
        <v>#DIV/0!</v>
      </c>
      <c r="Q13" s="204" t="e">
        <f t="shared" ref="Q13:Q23" si="1">(P13+R13)/2</f>
        <v>#DIV/0!</v>
      </c>
      <c r="R13" s="204">
        <f t="shared" ref="R13:R23" si="2">MAX(F13:L13)</f>
        <v>0</v>
      </c>
    </row>
    <row r="14" spans="2:20" ht="16" x14ac:dyDescent="0.15">
      <c r="B14" s="197" t="str">
        <f>SYNTHESIS!AC27</f>
        <v>A.2</v>
      </c>
      <c r="C14" s="197" t="str">
        <f>SYNTHESIS!AD27</f>
        <v>Car sharing</v>
      </c>
      <c r="D14" s="198" t="str">
        <f>SYNTHESIS!AE27</f>
        <v>Yoy Growth</v>
      </c>
      <c r="E14" s="196"/>
      <c r="F14" s="200" t="str">
        <f>SYNTHESIS!AG27</f>
        <v/>
      </c>
      <c r="G14" s="200" t="str">
        <f>SYNTHESIS!AH27</f>
        <v/>
      </c>
      <c r="H14" s="200" t="str">
        <f>SYNTHESIS!AI27</f>
        <v/>
      </c>
      <c r="I14" s="200" t="str">
        <f>SYNTHESIS!AJ27</f>
        <v/>
      </c>
      <c r="J14" s="200" t="str">
        <f>SYNTHESIS!AK27</f>
        <v/>
      </c>
      <c r="K14" s="200" t="str">
        <f>SYNTHESIS!AL27</f>
        <v/>
      </c>
      <c r="L14" s="200" t="str">
        <f>SYNTHESIS!AM27</f>
        <v/>
      </c>
      <c r="N14" s="204"/>
      <c r="O14" s="204"/>
      <c r="P14" s="204" t="e">
        <f t="shared" si="0"/>
        <v>#DIV/0!</v>
      </c>
      <c r="Q14" s="204" t="e">
        <f t="shared" si="1"/>
        <v>#DIV/0!</v>
      </c>
      <c r="R14" s="204">
        <f t="shared" si="2"/>
        <v>0</v>
      </c>
    </row>
    <row r="15" spans="2:20" ht="16" x14ac:dyDescent="0.15">
      <c r="B15" s="197" t="str">
        <f>SYNTHESIS!AC28</f>
        <v>A.3</v>
      </c>
      <c r="C15" s="197" t="str">
        <f>SYNTHESIS!AD28</f>
        <v>Ride hailing</v>
      </c>
      <c r="D15" s="198" t="str">
        <f>SYNTHESIS!AE28</f>
        <v>Yoy Growth</v>
      </c>
      <c r="E15" s="196"/>
      <c r="F15" s="200" t="str">
        <f>SYNTHESIS!AG28</f>
        <v/>
      </c>
      <c r="G15" s="200" t="str">
        <f>SYNTHESIS!AH28</f>
        <v/>
      </c>
      <c r="H15" s="200" t="str">
        <f>SYNTHESIS!AI28</f>
        <v/>
      </c>
      <c r="I15" s="200" t="str">
        <f>SYNTHESIS!AJ28</f>
        <v/>
      </c>
      <c r="J15" s="200" t="str">
        <f>SYNTHESIS!AK28</f>
        <v/>
      </c>
      <c r="K15" s="200" t="str">
        <f>SYNTHESIS!AL28</f>
        <v/>
      </c>
      <c r="L15" s="200" t="str">
        <f>SYNTHESIS!AM28</f>
        <v/>
      </c>
      <c r="N15" s="204"/>
      <c r="O15" s="204"/>
      <c r="P15" s="204" t="e">
        <f t="shared" si="0"/>
        <v>#DIV/0!</v>
      </c>
      <c r="Q15" s="204" t="e">
        <f t="shared" si="1"/>
        <v>#DIV/0!</v>
      </c>
      <c r="R15" s="204">
        <f t="shared" si="2"/>
        <v>0</v>
      </c>
    </row>
    <row r="16" spans="2:20" ht="16" x14ac:dyDescent="0.15">
      <c r="B16" s="197" t="str">
        <f>SYNTHESIS!AC29</f>
        <v>A.4</v>
      </c>
      <c r="C16" s="197" t="str">
        <f>SYNTHESIS!AD29</f>
        <v>Car pooling</v>
      </c>
      <c r="D16" s="198" t="str">
        <f>SYNTHESIS!AE29</f>
        <v>Yoy Growth</v>
      </c>
      <c r="E16" s="196"/>
      <c r="F16" s="200" t="str">
        <f>SYNTHESIS!AG29</f>
        <v/>
      </c>
      <c r="G16" s="200" t="str">
        <f>SYNTHESIS!AH29</f>
        <v/>
      </c>
      <c r="H16" s="200" t="str">
        <f>SYNTHESIS!AI29</f>
        <v/>
      </c>
      <c r="I16" s="200" t="str">
        <f>SYNTHESIS!AJ29</f>
        <v/>
      </c>
      <c r="J16" s="200" t="str">
        <f>SYNTHESIS!AK29</f>
        <v/>
      </c>
      <c r="K16" s="200" t="str">
        <f>SYNTHESIS!AL29</f>
        <v/>
      </c>
      <c r="L16" s="200" t="str">
        <f>SYNTHESIS!AM29</f>
        <v/>
      </c>
      <c r="N16" s="204"/>
      <c r="O16" s="204"/>
      <c r="P16" s="204" t="e">
        <f t="shared" si="0"/>
        <v>#DIV/0!</v>
      </c>
      <c r="Q16" s="204" t="e">
        <f t="shared" si="1"/>
        <v>#DIV/0!</v>
      </c>
      <c r="R16" s="204">
        <f t="shared" si="2"/>
        <v>0</v>
      </c>
    </row>
    <row r="17" spans="2:20" ht="16" x14ac:dyDescent="0.15">
      <c r="B17" s="197" t="str">
        <f>SYNTHESIS!AC30</f>
        <v>A.5</v>
      </c>
      <c r="C17" s="197" t="str">
        <f>SYNTHESIS!AD30</f>
        <v>Car rental</v>
      </c>
      <c r="D17" s="198" t="str">
        <f>SYNTHESIS!AE30</f>
        <v>Yoy Growth</v>
      </c>
      <c r="E17" s="196"/>
      <c r="F17" s="200" t="str">
        <f>SYNTHESIS!AG30</f>
        <v/>
      </c>
      <c r="G17" s="200" t="str">
        <f>SYNTHESIS!AH30</f>
        <v/>
      </c>
      <c r="H17" s="200" t="str">
        <f>SYNTHESIS!AI30</f>
        <v/>
      </c>
      <c r="I17" s="200" t="str">
        <f>SYNTHESIS!AJ30</f>
        <v/>
      </c>
      <c r="J17" s="200" t="str">
        <f>SYNTHESIS!AK30</f>
        <v/>
      </c>
      <c r="K17" s="200" t="str">
        <f>SYNTHESIS!AL30</f>
        <v/>
      </c>
      <c r="L17" s="200" t="str">
        <f>SYNTHESIS!AM30</f>
        <v/>
      </c>
      <c r="N17" s="204"/>
      <c r="O17" s="204"/>
      <c r="P17" s="204" t="e">
        <f t="shared" si="0"/>
        <v>#DIV/0!</v>
      </c>
      <c r="Q17" s="204" t="e">
        <f t="shared" si="1"/>
        <v>#DIV/0!</v>
      </c>
      <c r="R17" s="204">
        <f t="shared" si="2"/>
        <v>0</v>
      </c>
    </row>
    <row r="18" spans="2:20" ht="16" x14ac:dyDescent="0.15">
      <c r="B18" s="197" t="str">
        <f>SYNTHESIS!AC31</f>
        <v>A.6</v>
      </c>
      <c r="C18" s="197" t="str">
        <f>SYNTHESIS!AD31</f>
        <v>Taxi</v>
      </c>
      <c r="D18" s="198" t="str">
        <f>SYNTHESIS!AE31</f>
        <v>Yoy Growth</v>
      </c>
      <c r="E18" s="196"/>
      <c r="F18" s="200" t="str">
        <f>SYNTHESIS!AG31</f>
        <v/>
      </c>
      <c r="G18" s="200" t="str">
        <f>SYNTHESIS!AH31</f>
        <v/>
      </c>
      <c r="H18" s="200" t="str">
        <f>SYNTHESIS!AI31</f>
        <v/>
      </c>
      <c r="I18" s="200" t="str">
        <f>SYNTHESIS!AJ31</f>
        <v/>
      </c>
      <c r="J18" s="200" t="str">
        <f>SYNTHESIS!AK31</f>
        <v/>
      </c>
      <c r="K18" s="200" t="str">
        <f>SYNTHESIS!AL31</f>
        <v/>
      </c>
      <c r="L18" s="200" t="str">
        <f>SYNTHESIS!AM31</f>
        <v/>
      </c>
      <c r="N18" s="204"/>
      <c r="O18" s="204"/>
      <c r="P18" s="204"/>
      <c r="Q18" s="204"/>
      <c r="R18" s="204"/>
    </row>
    <row r="19" spans="2:20" ht="17" x14ac:dyDescent="0.15">
      <c r="B19" s="193" t="str">
        <f>SYNTHESIS!AC32</f>
        <v>B.</v>
      </c>
      <c r="C19" s="194" t="str">
        <f>SYNTHESIS!AD32</f>
        <v>Rail</v>
      </c>
      <c r="D19" s="201" t="str">
        <f>SYNTHESIS!AE32</f>
        <v>Yoy Growth</v>
      </c>
      <c r="E19" s="196"/>
      <c r="F19" s="196" t="str">
        <f>SYNTHESIS!AG32</f>
        <v/>
      </c>
      <c r="G19" s="196" t="str">
        <f>SYNTHESIS!AH32</f>
        <v/>
      </c>
      <c r="H19" s="196" t="str">
        <f>SYNTHESIS!AI32</f>
        <v/>
      </c>
      <c r="I19" s="196" t="str">
        <f>SYNTHESIS!AJ32</f>
        <v/>
      </c>
      <c r="J19" s="196" t="str">
        <f>SYNTHESIS!AK32</f>
        <v/>
      </c>
      <c r="K19" s="196" t="str">
        <f>SYNTHESIS!AL32</f>
        <v/>
      </c>
      <c r="L19" s="196" t="str">
        <f>SYNTHESIS!AM32</f>
        <v/>
      </c>
      <c r="N19" s="204"/>
      <c r="O19" s="204"/>
      <c r="P19" s="204" t="e">
        <f t="shared" si="0"/>
        <v>#DIV/0!</v>
      </c>
      <c r="Q19" s="204" t="e">
        <f t="shared" si="1"/>
        <v>#DIV/0!</v>
      </c>
      <c r="R19" s="204">
        <f t="shared" si="2"/>
        <v>0</v>
      </c>
    </row>
    <row r="20" spans="2:20" ht="17" x14ac:dyDescent="0.15">
      <c r="B20" s="193" t="str">
        <f>SYNTHESIS!AC33</f>
        <v>C.</v>
      </c>
      <c r="C20" s="194" t="str">
        <f>SYNTHESIS!AD33</f>
        <v>2-wheeler</v>
      </c>
      <c r="D20" s="201" t="str">
        <f>SYNTHESIS!AE33</f>
        <v>Yoy Growth</v>
      </c>
      <c r="E20" s="196"/>
      <c r="F20" s="196" t="str">
        <f>SYNTHESIS!AG33</f>
        <v/>
      </c>
      <c r="G20" s="196" t="str">
        <f>SYNTHESIS!AH33</f>
        <v/>
      </c>
      <c r="H20" s="196" t="str">
        <f>SYNTHESIS!AI33</f>
        <v/>
      </c>
      <c r="I20" s="196" t="str">
        <f>SYNTHESIS!AJ33</f>
        <v/>
      </c>
      <c r="J20" s="196" t="str">
        <f>SYNTHESIS!AK33</f>
        <v/>
      </c>
      <c r="K20" s="196" t="str">
        <f>SYNTHESIS!AL33</f>
        <v/>
      </c>
      <c r="L20" s="196" t="str">
        <f>SYNTHESIS!AM33</f>
        <v/>
      </c>
      <c r="N20" s="204"/>
      <c r="O20" s="204"/>
      <c r="P20" s="204" t="e">
        <f t="shared" si="0"/>
        <v>#DIV/0!</v>
      </c>
      <c r="Q20" s="204" t="e">
        <f t="shared" si="1"/>
        <v>#DIV/0!</v>
      </c>
      <c r="R20" s="204">
        <f t="shared" si="2"/>
        <v>0</v>
      </c>
    </row>
    <row r="21" spans="2:20" ht="16" x14ac:dyDescent="0.15">
      <c r="B21" s="197" t="str">
        <f>SYNTHESIS!AC34</f>
        <v>C.1</v>
      </c>
      <c r="C21" s="197" t="str">
        <f>SYNTHESIS!AD34</f>
        <v>Shared e-scooters</v>
      </c>
      <c r="D21" s="198" t="str">
        <f>SYNTHESIS!AE34</f>
        <v>Yoy Growth</v>
      </c>
      <c r="E21" s="196"/>
      <c r="F21" s="196"/>
      <c r="G21" s="196"/>
      <c r="H21" s="200" t="str">
        <f>SYNTHESIS!AI34</f>
        <v/>
      </c>
      <c r="I21" s="200" t="str">
        <f>SYNTHESIS!AJ34</f>
        <v/>
      </c>
      <c r="J21" s="200" t="str">
        <f>SYNTHESIS!AK34</f>
        <v/>
      </c>
      <c r="K21" s="200" t="str">
        <f>SYNTHESIS!AL34</f>
        <v/>
      </c>
      <c r="L21" s="200" t="str">
        <f>SYNTHESIS!AM34</f>
        <v/>
      </c>
      <c r="N21" s="204"/>
      <c r="O21" s="204"/>
      <c r="P21" s="204" t="e">
        <f t="shared" si="0"/>
        <v>#DIV/0!</v>
      </c>
      <c r="Q21" s="204" t="e">
        <f t="shared" si="1"/>
        <v>#DIV/0!</v>
      </c>
      <c r="R21" s="204">
        <f t="shared" si="2"/>
        <v>0</v>
      </c>
    </row>
    <row r="22" spans="2:20" ht="17" x14ac:dyDescent="0.15">
      <c r="B22" s="193" t="str">
        <f>SYNTHESIS!AC35</f>
        <v>D.</v>
      </c>
      <c r="C22" s="194" t="str">
        <f>SYNTHESIS!AD35</f>
        <v>Motor coaches, buses and trolley buses</v>
      </c>
      <c r="D22" s="201" t="str">
        <f>SYNTHESIS!AE35</f>
        <v>Yoy Growth</v>
      </c>
      <c r="E22" s="196"/>
      <c r="F22" s="196" t="str">
        <f>SYNTHESIS!AG35</f>
        <v/>
      </c>
      <c r="G22" s="196" t="str">
        <f>SYNTHESIS!AH35</f>
        <v/>
      </c>
      <c r="H22" s="196" t="str">
        <f>SYNTHESIS!AI35</f>
        <v/>
      </c>
      <c r="I22" s="196" t="str">
        <f>SYNTHESIS!AJ35</f>
        <v/>
      </c>
      <c r="J22" s="196" t="str">
        <f>SYNTHESIS!AK35</f>
        <v/>
      </c>
      <c r="K22" s="196" t="str">
        <f>SYNTHESIS!AL35</f>
        <v/>
      </c>
      <c r="L22" s="196" t="str">
        <f>SYNTHESIS!AM35</f>
        <v/>
      </c>
      <c r="N22" s="204"/>
      <c r="O22" s="204"/>
      <c r="P22" s="204" t="e">
        <f t="shared" si="0"/>
        <v>#DIV/0!</v>
      </c>
      <c r="Q22" s="204" t="e">
        <f t="shared" si="1"/>
        <v>#DIV/0!</v>
      </c>
      <c r="R22" s="204">
        <f t="shared" si="2"/>
        <v>0</v>
      </c>
    </row>
    <row r="23" spans="2:20" ht="17" x14ac:dyDescent="0.15">
      <c r="B23" s="193" t="str">
        <f>SYNTHESIS!AC36</f>
        <v>E.</v>
      </c>
      <c r="C23" s="194" t="str">
        <f>SYNTHESIS!AD36</f>
        <v>Shared bicycles</v>
      </c>
      <c r="D23" s="201" t="str">
        <f>SYNTHESIS!AE36</f>
        <v>Yoy Growth</v>
      </c>
      <c r="E23" s="196"/>
      <c r="F23" s="196" t="str">
        <f>SYNTHESIS!AG36</f>
        <v/>
      </c>
      <c r="G23" s="196" t="str">
        <f>SYNTHESIS!AH36</f>
        <v/>
      </c>
      <c r="H23" s="196" t="str">
        <f>SYNTHESIS!AI36</f>
        <v/>
      </c>
      <c r="I23" s="196" t="str">
        <f>SYNTHESIS!AJ36</f>
        <v/>
      </c>
      <c r="J23" s="196" t="str">
        <f>SYNTHESIS!AK36</f>
        <v/>
      </c>
      <c r="K23" s="196" t="str">
        <f>SYNTHESIS!AL36</f>
        <v/>
      </c>
      <c r="L23" s="196" t="str">
        <f>SYNTHESIS!AM36</f>
        <v/>
      </c>
      <c r="N23" s="204"/>
      <c r="O23" s="204"/>
      <c r="P23" s="204" t="e">
        <f t="shared" si="0"/>
        <v>#DIV/0!</v>
      </c>
      <c r="Q23" s="204" t="e">
        <f t="shared" si="1"/>
        <v>#DIV/0!</v>
      </c>
      <c r="R23" s="204">
        <f t="shared" si="2"/>
        <v>0</v>
      </c>
    </row>
    <row r="25" spans="2:20" ht="17" x14ac:dyDescent="0.15">
      <c r="B25" s="48" t="s">
        <v>109</v>
      </c>
    </row>
    <row r="26" spans="2:20" ht="17" x14ac:dyDescent="0.15">
      <c r="B26" s="48" t="s">
        <v>110</v>
      </c>
      <c r="C26" s="52"/>
      <c r="D26" s="54"/>
      <c r="E26" s="54"/>
      <c r="F26" s="54"/>
      <c r="G26" s="54"/>
      <c r="H26" s="54"/>
      <c r="I26" s="54"/>
      <c r="J26" s="54"/>
      <c r="K26" s="54"/>
      <c r="L26" s="54"/>
      <c r="M26" s="54"/>
      <c r="N26" s="54"/>
      <c r="O26" s="7"/>
      <c r="P26" s="7"/>
      <c r="Q26" s="7"/>
      <c r="R26" s="7"/>
      <c r="S26" s="7"/>
      <c r="T26" s="7"/>
    </row>
    <row r="27" spans="2:20" ht="8" customHeight="1" x14ac:dyDescent="0.15">
      <c r="B27" s="48"/>
      <c r="C27" s="52"/>
      <c r="D27" s="54"/>
      <c r="E27" s="54"/>
      <c r="F27" s="54"/>
      <c r="G27" s="54"/>
      <c r="H27" s="54"/>
      <c r="I27" s="54"/>
      <c r="J27" s="54"/>
      <c r="K27" s="54"/>
      <c r="L27" s="54"/>
      <c r="M27" s="54"/>
      <c r="N27" s="54"/>
      <c r="O27" s="7"/>
      <c r="P27" s="7"/>
      <c r="Q27" s="7"/>
      <c r="R27" s="7"/>
      <c r="S27" s="7"/>
      <c r="T27" s="7"/>
    </row>
    <row r="28" spans="2:20" ht="29" customHeight="1" x14ac:dyDescent="0.15">
      <c r="B28" s="311" t="s">
        <v>76</v>
      </c>
      <c r="C28" s="311"/>
      <c r="D28" s="192" t="s">
        <v>63</v>
      </c>
      <c r="E28" s="192">
        <v>2010</v>
      </c>
      <c r="F28" s="192">
        <f>E28+1</f>
        <v>2011</v>
      </c>
      <c r="G28" s="192">
        <f>F28+1</f>
        <v>2012</v>
      </c>
      <c r="H28" s="192">
        <v>2013</v>
      </c>
      <c r="I28" s="192">
        <f t="shared" ref="I28:T28" si="3">H28+1</f>
        <v>2014</v>
      </c>
      <c r="J28" s="192">
        <f t="shared" si="3"/>
        <v>2015</v>
      </c>
      <c r="K28" s="192">
        <f t="shared" si="3"/>
        <v>2016</v>
      </c>
      <c r="L28" s="192">
        <f t="shared" si="3"/>
        <v>2017</v>
      </c>
      <c r="M28" s="192">
        <f t="shared" si="3"/>
        <v>2018</v>
      </c>
      <c r="N28" s="192">
        <f t="shared" si="3"/>
        <v>2019</v>
      </c>
      <c r="O28" s="192">
        <f t="shared" si="3"/>
        <v>2020</v>
      </c>
      <c r="P28" s="192">
        <f t="shared" si="3"/>
        <v>2021</v>
      </c>
      <c r="Q28" s="192">
        <f t="shared" si="3"/>
        <v>2022</v>
      </c>
      <c r="R28" s="192">
        <f t="shared" si="3"/>
        <v>2023</v>
      </c>
      <c r="S28" s="192">
        <f t="shared" si="3"/>
        <v>2024</v>
      </c>
      <c r="T28" s="192">
        <f t="shared" si="3"/>
        <v>2025</v>
      </c>
    </row>
    <row r="29" spans="2:20" ht="17" x14ac:dyDescent="0.15">
      <c r="B29" s="193"/>
      <c r="C29" s="194" t="s">
        <v>59</v>
      </c>
      <c r="D29" s="195" t="s">
        <v>113</v>
      </c>
      <c r="E29" s="203">
        <v>0.52</v>
      </c>
      <c r="F29" s="203">
        <f>E29+($J$29-$E$29)/5</f>
        <v>0.52400000000000002</v>
      </c>
      <c r="G29" s="203">
        <f>F29+($J$29-$E$29)/5</f>
        <v>0.52800000000000002</v>
      </c>
      <c r="H29" s="203">
        <f>G29+($J$29-$E$29)/5</f>
        <v>0.53200000000000003</v>
      </c>
      <c r="I29" s="203">
        <f>H29+($J$29-$E$29)/5</f>
        <v>0.53600000000000003</v>
      </c>
      <c r="J29" s="203">
        <v>0.54</v>
      </c>
      <c r="K29" s="203">
        <f>J29+($O$29-$J$29)/5</f>
        <v>0.54400000000000004</v>
      </c>
      <c r="L29" s="203">
        <f>K29+($O$29-$J$29)/5</f>
        <v>0.54800000000000004</v>
      </c>
      <c r="M29" s="203">
        <f>L29+($O$29-$J$29)/5</f>
        <v>0.55200000000000005</v>
      </c>
      <c r="N29" s="203">
        <f>M29+($O$29-$J$29)/5</f>
        <v>0.55600000000000005</v>
      </c>
      <c r="O29" s="203">
        <v>0.56000000000000005</v>
      </c>
      <c r="P29" s="203">
        <f>O29+($T$29-$O$29)/5</f>
        <v>0.56400000000000006</v>
      </c>
      <c r="Q29" s="203">
        <f>P29+($T$29-$O$29)/5</f>
        <v>0.56800000000000006</v>
      </c>
      <c r="R29" s="203">
        <f>Q29+($T$29-$O$29)/5</f>
        <v>0.57200000000000006</v>
      </c>
      <c r="S29" s="203">
        <f>R29+($T$29-$O$29)/5</f>
        <v>0.57600000000000007</v>
      </c>
      <c r="T29" s="203">
        <v>0.57999999999999996</v>
      </c>
    </row>
    <row r="30" spans="2:20" ht="17" x14ac:dyDescent="0.15">
      <c r="B30" s="193"/>
      <c r="C30" s="194" t="s">
        <v>59</v>
      </c>
      <c r="D30" s="195" t="s">
        <v>54</v>
      </c>
      <c r="E30" s="202"/>
      <c r="F30" s="204">
        <f>F29/E29-1</f>
        <v>7.692307692307665E-3</v>
      </c>
      <c r="G30" s="204">
        <f t="shared" ref="G30:S30" si="4">G29/F29-1</f>
        <v>7.6335877862594437E-3</v>
      </c>
      <c r="H30" s="204">
        <f t="shared" si="4"/>
        <v>7.575757575757569E-3</v>
      </c>
      <c r="I30" s="204">
        <f t="shared" si="4"/>
        <v>7.5187969924812581E-3</v>
      </c>
      <c r="J30" s="204">
        <f t="shared" si="4"/>
        <v>7.4626865671640896E-3</v>
      </c>
      <c r="K30" s="204">
        <f t="shared" si="4"/>
        <v>7.4074074074073071E-3</v>
      </c>
      <c r="L30" s="204">
        <f t="shared" si="4"/>
        <v>7.3529411764705621E-3</v>
      </c>
      <c r="M30" s="204">
        <f t="shared" si="4"/>
        <v>7.2992700729928028E-3</v>
      </c>
      <c r="N30" s="204">
        <f t="shared" si="4"/>
        <v>7.2463768115942351E-3</v>
      </c>
      <c r="O30" s="204">
        <f t="shared" si="4"/>
        <v>7.194244604316502E-3</v>
      </c>
      <c r="P30" s="204">
        <f t="shared" si="4"/>
        <v>7.1428571428571175E-3</v>
      </c>
      <c r="Q30" s="204">
        <f t="shared" si="4"/>
        <v>7.0921985815601829E-3</v>
      </c>
      <c r="R30" s="204">
        <f t="shared" si="4"/>
        <v>7.0422535211267512E-3</v>
      </c>
      <c r="S30" s="204">
        <f t="shared" si="4"/>
        <v>6.9930069930070893E-3</v>
      </c>
      <c r="T30" s="204">
        <f>T29/S29-1</f>
        <v>6.9444444444441977E-3</v>
      </c>
    </row>
    <row r="31" spans="2:20" ht="17" x14ac:dyDescent="0.15">
      <c r="B31" s="193"/>
      <c r="C31" s="194" t="s">
        <v>112</v>
      </c>
      <c r="D31" s="195" t="s">
        <v>114</v>
      </c>
      <c r="E31" s="205">
        <f>6958169159/1000000</f>
        <v>6958.169159</v>
      </c>
      <c r="F31" s="205">
        <f>7043008586/1000000</f>
        <v>7043.0085859999999</v>
      </c>
      <c r="G31" s="205">
        <f>7128176935/1000000</f>
        <v>7128.1769350000004</v>
      </c>
      <c r="H31" s="205">
        <f>7213426452/1000000</f>
        <v>7213.4264519999997</v>
      </c>
      <c r="I31" s="205">
        <f>7298453033/1000000</f>
        <v>7298.4530329999998</v>
      </c>
      <c r="J31" s="205">
        <f>7383008820/1000000</f>
        <v>7383.00882</v>
      </c>
      <c r="K31" s="205"/>
      <c r="L31" s="205"/>
      <c r="M31" s="205"/>
      <c r="N31" s="205"/>
      <c r="O31" s="205"/>
      <c r="P31" s="205"/>
      <c r="Q31" s="205"/>
      <c r="R31" s="205"/>
      <c r="S31" s="205"/>
      <c r="T31" s="205"/>
    </row>
    <row r="32" spans="2:20" ht="17" x14ac:dyDescent="0.15">
      <c r="B32" s="193"/>
      <c r="C32" s="194" t="s">
        <v>112</v>
      </c>
      <c r="D32" s="195" t="s">
        <v>54</v>
      </c>
      <c r="E32" s="202"/>
      <c r="F32" s="196">
        <f>F31/E31-1</f>
        <v>1.2192780178427398E-2</v>
      </c>
      <c r="G32" s="196">
        <f>G31/F31-1</f>
        <v>1.2092608997992249E-2</v>
      </c>
      <c r="H32" s="196">
        <f>H31/G31-1</f>
        <v>1.1959511916913357E-2</v>
      </c>
      <c r="I32" s="196">
        <f>I31/H31-1</f>
        <v>1.1787266643084049E-2</v>
      </c>
      <c r="J32" s="196">
        <f>J31/I31-1</f>
        <v>1.1585439629148819E-2</v>
      </c>
      <c r="K32" s="196">
        <f>J32</f>
        <v>1.1585439629148819E-2</v>
      </c>
      <c r="L32" s="196">
        <f t="shared" ref="L32:T32" si="5">K32</f>
        <v>1.1585439629148819E-2</v>
      </c>
      <c r="M32" s="196">
        <f t="shared" si="5"/>
        <v>1.1585439629148819E-2</v>
      </c>
      <c r="N32" s="196">
        <f t="shared" si="5"/>
        <v>1.1585439629148819E-2</v>
      </c>
      <c r="O32" s="196">
        <f t="shared" si="5"/>
        <v>1.1585439629148819E-2</v>
      </c>
      <c r="P32" s="196">
        <f t="shared" si="5"/>
        <v>1.1585439629148819E-2</v>
      </c>
      <c r="Q32" s="196">
        <f t="shared" si="5"/>
        <v>1.1585439629148819E-2</v>
      </c>
      <c r="R32" s="196">
        <f t="shared" si="5"/>
        <v>1.1585439629148819E-2</v>
      </c>
      <c r="S32" s="196">
        <f t="shared" si="5"/>
        <v>1.1585439629148819E-2</v>
      </c>
      <c r="T32" s="196">
        <f t="shared" si="5"/>
        <v>1.1585439629148819E-2</v>
      </c>
    </row>
    <row r="33" spans="2:20" ht="17" x14ac:dyDescent="0.15">
      <c r="B33" s="193"/>
      <c r="C33" s="194" t="s">
        <v>115</v>
      </c>
      <c r="D33" s="195" t="s">
        <v>116</v>
      </c>
      <c r="E33" s="205">
        <v>59769.872122626461</v>
      </c>
      <c r="F33" s="205">
        <v>62162.240276624449</v>
      </c>
      <c r="G33" s="205">
        <v>65587.676013330871</v>
      </c>
      <c r="H33" s="205">
        <v>68414.747597925671</v>
      </c>
      <c r="I33" s="205">
        <v>71146.724222448203</v>
      </c>
      <c r="J33" s="205">
        <v>72224.063735622927</v>
      </c>
      <c r="K33" s="205">
        <v>75550.397031017768</v>
      </c>
      <c r="L33" s="205">
        <v>77595.706525775677</v>
      </c>
      <c r="M33" s="205">
        <v>78752.074210115621</v>
      </c>
      <c r="N33" s="205">
        <v>79822.518842604622</v>
      </c>
      <c r="O33" s="205">
        <v>81321.155417909235</v>
      </c>
      <c r="P33" s="205">
        <v>83025.515438195667</v>
      </c>
      <c r="Q33" s="205">
        <v>84370.823245728592</v>
      </c>
      <c r="R33" s="205">
        <v>85422.080705086017</v>
      </c>
      <c r="S33" s="205">
        <v>86272.464627591529</v>
      </c>
      <c r="T33" s="205">
        <v>86982.643653305015</v>
      </c>
    </row>
    <row r="34" spans="2:20" ht="17" x14ac:dyDescent="0.15">
      <c r="B34" s="193"/>
      <c r="C34" s="194" t="s">
        <v>115</v>
      </c>
      <c r="D34" s="195" t="s">
        <v>54</v>
      </c>
      <c r="E34" s="202"/>
      <c r="F34" s="196">
        <f>F33/E33-1</f>
        <v>4.002632210906687E-2</v>
      </c>
      <c r="G34" s="196">
        <f t="shared" ref="G34:S34" si="6">G33/F33-1</f>
        <v>5.5104766518437875E-2</v>
      </c>
      <c r="H34" s="196">
        <f t="shared" si="6"/>
        <v>4.310370112855022E-2</v>
      </c>
      <c r="I34" s="196">
        <f t="shared" si="6"/>
        <v>3.9932568933505275E-2</v>
      </c>
      <c r="J34" s="196">
        <f t="shared" si="6"/>
        <v>1.5142503396309515E-2</v>
      </c>
      <c r="K34" s="196">
        <f t="shared" si="6"/>
        <v>4.6055748227777915E-2</v>
      </c>
      <c r="L34" s="196">
        <f t="shared" si="6"/>
        <v>2.7072121062688748E-2</v>
      </c>
      <c r="M34" s="196">
        <f t="shared" si="6"/>
        <v>1.4902469944723329E-2</v>
      </c>
      <c r="N34" s="196">
        <f t="shared" si="6"/>
        <v>1.3592589696532764E-2</v>
      </c>
      <c r="O34" s="196">
        <f t="shared" si="6"/>
        <v>1.8774608932845771E-2</v>
      </c>
      <c r="P34" s="196">
        <f t="shared" si="6"/>
        <v>2.095838421783025E-2</v>
      </c>
      <c r="Q34" s="196">
        <f t="shared" si="6"/>
        <v>1.620354658965506E-2</v>
      </c>
      <c r="R34" s="196">
        <f t="shared" si="6"/>
        <v>1.245996446301878E-2</v>
      </c>
      <c r="S34" s="196">
        <f t="shared" si="6"/>
        <v>9.9550832230532738E-3</v>
      </c>
      <c r="T34" s="196">
        <f>T33/S33-1</f>
        <v>8.2318156642340323E-3</v>
      </c>
    </row>
    <row r="35" spans="2:20" ht="17" x14ac:dyDescent="0.15">
      <c r="B35" s="193"/>
      <c r="C35" s="194" t="s">
        <v>118</v>
      </c>
      <c r="D35" s="195" t="s">
        <v>116</v>
      </c>
      <c r="E35" s="202"/>
      <c r="F35" s="196"/>
      <c r="G35" s="196"/>
      <c r="H35" s="196"/>
      <c r="I35" s="196"/>
      <c r="J35" s="196"/>
      <c r="K35" s="196"/>
      <c r="L35" s="196"/>
      <c r="M35" s="196"/>
      <c r="N35" s="196"/>
      <c r="O35" s="196"/>
      <c r="P35" s="196"/>
      <c r="Q35" s="196"/>
      <c r="R35" s="196"/>
      <c r="S35" s="196"/>
      <c r="T35" s="196"/>
    </row>
    <row r="36" spans="2:20" ht="17" x14ac:dyDescent="0.15">
      <c r="B36" s="193"/>
      <c r="C36" s="194" t="s">
        <v>118</v>
      </c>
      <c r="D36" s="195" t="s">
        <v>54</v>
      </c>
      <c r="E36" s="202"/>
      <c r="F36" s="196"/>
      <c r="G36" s="196"/>
      <c r="H36" s="196"/>
      <c r="I36" s="196"/>
      <c r="J36" s="196"/>
      <c r="K36" s="196"/>
      <c r="L36" s="196"/>
      <c r="M36" s="196"/>
      <c r="N36" s="196"/>
      <c r="O36" s="196"/>
      <c r="P36" s="196"/>
      <c r="Q36" s="196"/>
      <c r="R36" s="196"/>
      <c r="S36" s="196"/>
      <c r="T36" s="196"/>
    </row>
    <row r="37" spans="2:20" ht="17" x14ac:dyDescent="0.15">
      <c r="B37" s="193"/>
      <c r="C37" s="194" t="s">
        <v>127</v>
      </c>
      <c r="D37" s="195" t="s">
        <v>116</v>
      </c>
      <c r="E37" s="202"/>
      <c r="F37" s="196"/>
      <c r="G37" s="196"/>
      <c r="H37" s="196"/>
      <c r="I37" s="196"/>
      <c r="J37" s="196"/>
      <c r="K37" s="196"/>
      <c r="L37" s="196"/>
      <c r="M37" s="196"/>
      <c r="N37" s="196"/>
      <c r="O37" s="196"/>
      <c r="P37" s="196"/>
      <c r="Q37" s="196"/>
      <c r="R37" s="196"/>
      <c r="S37" s="196"/>
      <c r="T37" s="196"/>
    </row>
    <row r="38" spans="2:20" ht="17" x14ac:dyDescent="0.15">
      <c r="B38" s="193"/>
      <c r="C38" s="194" t="s">
        <v>127</v>
      </c>
      <c r="D38" s="195" t="s">
        <v>54</v>
      </c>
      <c r="E38" s="202"/>
      <c r="F38" s="196"/>
      <c r="G38" s="196"/>
      <c r="H38" s="196"/>
      <c r="I38" s="196"/>
      <c r="J38" s="196"/>
      <c r="K38" s="196"/>
      <c r="L38" s="196"/>
      <c r="M38" s="196"/>
      <c r="N38" s="196"/>
      <c r="O38" s="196"/>
      <c r="P38" s="196"/>
      <c r="Q38" s="196"/>
      <c r="R38" s="196"/>
      <c r="S38" s="196"/>
      <c r="T38" s="196"/>
    </row>
    <row r="40" spans="2:20" ht="17" x14ac:dyDescent="0.15">
      <c r="B40" s="48" t="s">
        <v>117</v>
      </c>
    </row>
    <row r="41" spans="2:20" ht="17" x14ac:dyDescent="0.15">
      <c r="B41" s="48" t="s">
        <v>121</v>
      </c>
    </row>
    <row r="43" spans="2:20" ht="17" x14ac:dyDescent="0.15">
      <c r="B43" s="311" t="s">
        <v>122</v>
      </c>
      <c r="C43" s="311"/>
      <c r="D43" s="192" t="s">
        <v>53</v>
      </c>
    </row>
    <row r="44" spans="2:20" ht="17" x14ac:dyDescent="0.15">
      <c r="B44" s="193"/>
      <c r="C44" s="194" t="s">
        <v>123</v>
      </c>
      <c r="D44" s="195">
        <v>2018</v>
      </c>
    </row>
    <row r="45" spans="2:20" ht="17" x14ac:dyDescent="0.15">
      <c r="B45" s="193"/>
      <c r="C45" s="194" t="s">
        <v>124</v>
      </c>
      <c r="D45" s="195">
        <f t="shared" ref="D45:D55" si="7">D44+1</f>
        <v>2019</v>
      </c>
    </row>
    <row r="46" spans="2:20" ht="17" x14ac:dyDescent="0.15">
      <c r="B46" s="193"/>
      <c r="C46" s="194" t="s">
        <v>120</v>
      </c>
      <c r="D46" s="195">
        <f t="shared" si="7"/>
        <v>2020</v>
      </c>
    </row>
    <row r="47" spans="2:20" ht="17" x14ac:dyDescent="0.15">
      <c r="B47" s="193"/>
      <c r="C47" s="194" t="s">
        <v>125</v>
      </c>
      <c r="D47" s="195">
        <f t="shared" si="7"/>
        <v>2021</v>
      </c>
    </row>
    <row r="48" spans="2:20" ht="17" x14ac:dyDescent="0.15">
      <c r="B48" s="193"/>
      <c r="C48" s="194" t="s">
        <v>126</v>
      </c>
      <c r="D48" s="195">
        <f t="shared" si="7"/>
        <v>2022</v>
      </c>
    </row>
    <row r="49" spans="2:4" ht="17" x14ac:dyDescent="0.15">
      <c r="B49" s="193"/>
      <c r="C49" s="194"/>
      <c r="D49" s="195">
        <f t="shared" si="7"/>
        <v>2023</v>
      </c>
    </row>
    <row r="50" spans="2:4" ht="17" x14ac:dyDescent="0.15">
      <c r="B50" s="193"/>
      <c r="C50" s="194"/>
      <c r="D50" s="195">
        <f t="shared" si="7"/>
        <v>2024</v>
      </c>
    </row>
    <row r="51" spans="2:4" ht="17" x14ac:dyDescent="0.15">
      <c r="B51" s="193"/>
      <c r="C51" s="194"/>
      <c r="D51" s="195">
        <f t="shared" si="7"/>
        <v>2025</v>
      </c>
    </row>
    <row r="52" spans="2:4" ht="17" x14ac:dyDescent="0.15">
      <c r="B52" s="193"/>
      <c r="C52" s="194"/>
      <c r="D52" s="195">
        <f t="shared" si="7"/>
        <v>2026</v>
      </c>
    </row>
    <row r="53" spans="2:4" ht="17" x14ac:dyDescent="0.15">
      <c r="B53" s="193"/>
      <c r="C53" s="194"/>
      <c r="D53" s="195">
        <f t="shared" si="7"/>
        <v>2027</v>
      </c>
    </row>
    <row r="54" spans="2:4" ht="17" x14ac:dyDescent="0.15">
      <c r="B54" s="193"/>
      <c r="C54" s="194"/>
      <c r="D54" s="195">
        <f t="shared" si="7"/>
        <v>2028</v>
      </c>
    </row>
    <row r="55" spans="2:4" ht="17" x14ac:dyDescent="0.15">
      <c r="B55" s="193"/>
      <c r="C55" s="194"/>
      <c r="D55" s="195">
        <f t="shared" si="7"/>
        <v>2029</v>
      </c>
    </row>
  </sheetData>
  <mergeCells count="4">
    <mergeCell ref="B11:C11"/>
    <mergeCell ref="B2:T6"/>
    <mergeCell ref="B28:C28"/>
    <mergeCell ref="B43:C43"/>
  </mergeCells>
  <conditionalFormatting sqref="E12:L23">
    <cfRule type="colorScale" priority="3">
      <colorScale>
        <cfvo type="min"/>
        <cfvo type="percentile" val="50"/>
        <cfvo type="max"/>
        <color rgb="FFF8696B"/>
        <color rgb="FFFFEB84"/>
        <color rgb="FF63BE7B"/>
      </colorScale>
    </cfRule>
  </conditionalFormatting>
  <pageMargins left="0.25" right="0.25" top="0.75" bottom="0.75" header="0.3" footer="0.3"/>
  <pageSetup paperSize="9" scale="54"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00000"/>
  </sheetPr>
  <dimension ref="A1:U408"/>
  <sheetViews>
    <sheetView showGridLines="0" tabSelected="1" topLeftCell="A309" zoomScaleNormal="70" zoomScalePageLayoutView="70" workbookViewId="0">
      <selection activeCell="G318" sqref="G318"/>
    </sheetView>
  </sheetViews>
  <sheetFormatPr baseColWidth="10" defaultColWidth="9.6640625" defaultRowHeight="16" outlineLevelRow="1" x14ac:dyDescent="0.25"/>
  <cols>
    <col min="1" max="1" width="2.33203125" style="76" customWidth="1"/>
    <col min="2" max="2" width="3.6640625" style="135" customWidth="1"/>
    <col min="3" max="3" width="4.6640625" style="135" customWidth="1"/>
    <col min="4" max="5" width="3.83203125" style="135" customWidth="1"/>
    <col min="6" max="6" width="6.6640625" style="135" customWidth="1"/>
    <col min="7" max="7" width="37.5" style="135" customWidth="1"/>
    <col min="8" max="8" width="19.5" style="135" bestFit="1" customWidth="1"/>
    <col min="9" max="21" width="13.5" style="120" customWidth="1"/>
    <col min="22" max="22" width="1.5" style="76" customWidth="1"/>
    <col min="23" max="16384" width="9.6640625" style="76"/>
  </cols>
  <sheetData>
    <row r="1" spans="2:21" ht="15" x14ac:dyDescent="0.25">
      <c r="B1" s="76"/>
      <c r="C1" s="76"/>
      <c r="D1" s="76"/>
      <c r="E1" s="76"/>
      <c r="F1" s="76"/>
      <c r="G1" s="76"/>
      <c r="H1" s="76"/>
      <c r="I1" s="76"/>
      <c r="J1" s="76"/>
      <c r="K1" s="76"/>
      <c r="L1" s="76"/>
      <c r="M1" s="76"/>
      <c r="N1" s="76"/>
      <c r="O1" s="76"/>
      <c r="P1" s="76"/>
      <c r="Q1" s="76"/>
      <c r="R1" s="76"/>
      <c r="S1" s="76"/>
      <c r="T1" s="76"/>
      <c r="U1" s="76"/>
    </row>
    <row r="2" spans="2:21" ht="34" x14ac:dyDescent="0.25">
      <c r="B2" s="77" t="s">
        <v>44</v>
      </c>
      <c r="C2" s="78"/>
      <c r="D2" s="78"/>
      <c r="E2" s="78"/>
      <c r="F2" s="78"/>
      <c r="G2" s="79"/>
      <c r="H2" s="80" t="s">
        <v>7</v>
      </c>
      <c r="I2" s="81">
        <v>2018</v>
      </c>
      <c r="J2" s="81">
        <f t="shared" ref="J2:U2" si="0">I2+1</f>
        <v>2019</v>
      </c>
      <c r="K2" s="81">
        <f t="shared" si="0"/>
        <v>2020</v>
      </c>
      <c r="L2" s="81">
        <f t="shared" si="0"/>
        <v>2021</v>
      </c>
      <c r="M2" s="81">
        <f t="shared" si="0"/>
        <v>2022</v>
      </c>
      <c r="N2" s="81">
        <f t="shared" si="0"/>
        <v>2023</v>
      </c>
      <c r="O2" s="81">
        <f t="shared" si="0"/>
        <v>2024</v>
      </c>
      <c r="P2" s="81">
        <f t="shared" si="0"/>
        <v>2025</v>
      </c>
      <c r="Q2" s="81">
        <f t="shared" si="0"/>
        <v>2026</v>
      </c>
      <c r="R2" s="81">
        <f t="shared" si="0"/>
        <v>2027</v>
      </c>
      <c r="S2" s="81">
        <f t="shared" si="0"/>
        <v>2028</v>
      </c>
      <c r="T2" s="81">
        <f t="shared" si="0"/>
        <v>2029</v>
      </c>
      <c r="U2" s="81">
        <f t="shared" si="0"/>
        <v>2030</v>
      </c>
    </row>
    <row r="3" spans="2:21" ht="17" customHeight="1" outlineLevel="1" x14ac:dyDescent="0.25">
      <c r="B3" s="82"/>
      <c r="C3" s="83"/>
      <c r="D3" s="84"/>
      <c r="E3" s="84"/>
      <c r="F3" s="84"/>
      <c r="G3" s="85"/>
      <c r="H3" s="86"/>
      <c r="I3" s="87"/>
      <c r="J3" s="87"/>
      <c r="K3" s="87"/>
      <c r="L3" s="87"/>
      <c r="M3" s="87"/>
      <c r="N3" s="87"/>
      <c r="O3" s="87"/>
      <c r="P3" s="87"/>
      <c r="Q3" s="87"/>
      <c r="R3" s="87"/>
      <c r="S3" s="87"/>
      <c r="T3" s="87"/>
      <c r="U3" s="87"/>
    </row>
    <row r="4" spans="2:21" ht="17" customHeight="1" outlineLevel="1" x14ac:dyDescent="0.25">
      <c r="B4" s="94"/>
      <c r="C4" s="89"/>
      <c r="D4" s="95"/>
      <c r="E4" s="95"/>
      <c r="F4" s="95"/>
      <c r="G4" s="95"/>
      <c r="H4" s="96"/>
      <c r="I4" s="97"/>
      <c r="J4" s="97"/>
      <c r="K4" s="97"/>
      <c r="L4" s="97"/>
      <c r="M4" s="97"/>
      <c r="N4" s="97"/>
      <c r="O4" s="97"/>
      <c r="P4" s="97"/>
      <c r="Q4" s="97"/>
      <c r="R4" s="97"/>
      <c r="S4" s="97"/>
      <c r="T4" s="97"/>
      <c r="U4" s="97"/>
    </row>
    <row r="5" spans="2:21" ht="17" customHeight="1" x14ac:dyDescent="0.25">
      <c r="B5" s="98"/>
      <c r="C5" s="99"/>
      <c r="D5" s="100"/>
      <c r="E5" s="100"/>
      <c r="F5" s="100"/>
      <c r="G5" s="101"/>
      <c r="H5" s="102"/>
      <c r="I5" s="103"/>
      <c r="J5" s="103"/>
      <c r="K5" s="103"/>
      <c r="L5" s="103"/>
      <c r="M5" s="103"/>
      <c r="N5" s="103"/>
      <c r="O5" s="103"/>
      <c r="P5" s="103"/>
      <c r="Q5" s="103"/>
      <c r="R5" s="103"/>
      <c r="S5" s="103"/>
      <c r="T5" s="103"/>
      <c r="U5" s="103"/>
    </row>
    <row r="6" spans="2:21" ht="21" customHeight="1" x14ac:dyDescent="0.25">
      <c r="B6" s="154" t="s">
        <v>45</v>
      </c>
      <c r="C6" s="104"/>
      <c r="D6" s="104"/>
      <c r="E6" s="104"/>
      <c r="F6" s="104"/>
      <c r="G6" s="104"/>
      <c r="H6" s="104"/>
      <c r="I6" s="105"/>
      <c r="J6" s="105"/>
      <c r="K6" s="105"/>
      <c r="L6" s="105"/>
      <c r="M6" s="105"/>
      <c r="N6" s="105"/>
      <c r="O6" s="105"/>
      <c r="P6" s="105"/>
      <c r="Q6" s="105"/>
      <c r="R6" s="105"/>
      <c r="S6" s="105"/>
      <c r="T6" s="105"/>
      <c r="U6" s="105"/>
    </row>
    <row r="7" spans="2:21" ht="20" x14ac:dyDescent="0.25">
      <c r="B7" s="155" t="s">
        <v>47</v>
      </c>
      <c r="C7" s="106"/>
      <c r="D7" s="107"/>
      <c r="E7" s="107"/>
      <c r="F7" s="107"/>
      <c r="G7" s="107"/>
      <c r="H7" s="108"/>
      <c r="I7" s="109">
        <v>2018</v>
      </c>
      <c r="J7" s="109">
        <f t="shared" ref="J7:U7" si="1">I7+1</f>
        <v>2019</v>
      </c>
      <c r="K7" s="109">
        <f t="shared" si="1"/>
        <v>2020</v>
      </c>
      <c r="L7" s="109">
        <f t="shared" si="1"/>
        <v>2021</v>
      </c>
      <c r="M7" s="109">
        <f t="shared" si="1"/>
        <v>2022</v>
      </c>
      <c r="N7" s="109">
        <f t="shared" si="1"/>
        <v>2023</v>
      </c>
      <c r="O7" s="109">
        <f t="shared" si="1"/>
        <v>2024</v>
      </c>
      <c r="P7" s="109">
        <f t="shared" si="1"/>
        <v>2025</v>
      </c>
      <c r="Q7" s="109">
        <f t="shared" si="1"/>
        <v>2026</v>
      </c>
      <c r="R7" s="109">
        <f t="shared" si="1"/>
        <v>2027</v>
      </c>
      <c r="S7" s="109">
        <f t="shared" si="1"/>
        <v>2028</v>
      </c>
      <c r="T7" s="109">
        <f t="shared" si="1"/>
        <v>2029</v>
      </c>
      <c r="U7" s="109">
        <f t="shared" si="1"/>
        <v>2030</v>
      </c>
    </row>
    <row r="8" spans="2:21" ht="7" customHeight="1" x14ac:dyDescent="0.25">
      <c r="B8" s="76"/>
      <c r="C8" s="76"/>
      <c r="D8" s="110"/>
      <c r="E8" s="76"/>
      <c r="F8" s="76"/>
      <c r="G8" s="76"/>
      <c r="H8" s="76"/>
      <c r="I8" s="111"/>
      <c r="J8" s="111"/>
      <c r="K8" s="111"/>
      <c r="L8" s="111"/>
      <c r="M8" s="111"/>
      <c r="N8" s="111"/>
      <c r="O8" s="111"/>
      <c r="P8" s="111"/>
      <c r="Q8" s="111"/>
      <c r="R8" s="111"/>
      <c r="S8" s="111"/>
      <c r="T8" s="111"/>
      <c r="U8" s="111"/>
    </row>
    <row r="9" spans="2:21" s="114" customFormat="1" ht="17" x14ac:dyDescent="0.25">
      <c r="B9" s="88"/>
      <c r="C9" s="112"/>
      <c r="D9" s="113" t="s">
        <v>24</v>
      </c>
      <c r="E9" s="90"/>
      <c r="F9" s="90"/>
      <c r="G9" s="90"/>
      <c r="H9" s="91"/>
      <c r="I9" s="92"/>
      <c r="J9" s="92"/>
      <c r="K9" s="92"/>
      <c r="L9" s="92"/>
      <c r="R9" s="76"/>
    </row>
    <row r="10" spans="2:21" s="114" customFormat="1" ht="17" x14ac:dyDescent="0.25">
      <c r="B10" s="115"/>
      <c r="C10" s="116"/>
      <c r="D10" s="117"/>
      <c r="E10" s="117"/>
      <c r="F10" s="90" t="s">
        <v>8</v>
      </c>
      <c r="G10" s="90"/>
      <c r="H10" s="118" t="s">
        <v>46</v>
      </c>
      <c r="I10" s="167"/>
      <c r="J10" s="167"/>
      <c r="K10" s="167"/>
      <c r="L10" s="167"/>
      <c r="M10" s="167"/>
      <c r="N10" s="167"/>
      <c r="O10" s="167"/>
      <c r="P10" s="167"/>
      <c r="Q10" s="167"/>
      <c r="R10" s="167"/>
      <c r="S10" s="167"/>
      <c r="T10" s="167"/>
      <c r="U10" s="167"/>
    </row>
    <row r="11" spans="2:21" s="114" customFormat="1" ht="17" x14ac:dyDescent="0.25">
      <c r="B11" s="93"/>
      <c r="C11" s="116"/>
      <c r="D11" s="117"/>
      <c r="E11" s="117"/>
      <c r="F11" s="90" t="s">
        <v>9</v>
      </c>
      <c r="G11" s="90"/>
      <c r="H11" s="118" t="s">
        <v>46</v>
      </c>
      <c r="I11" s="167"/>
      <c r="J11" s="167"/>
      <c r="K11" s="167"/>
      <c r="L11" s="167"/>
      <c r="M11" s="167"/>
      <c r="N11" s="167"/>
      <c r="O11" s="167"/>
      <c r="P11" s="167"/>
      <c r="Q11" s="167"/>
      <c r="R11" s="167"/>
      <c r="S11" s="167"/>
      <c r="T11" s="167"/>
      <c r="U11" s="167"/>
    </row>
    <row r="12" spans="2:21" s="114" customFormat="1" ht="17" x14ac:dyDescent="0.25">
      <c r="B12" s="93"/>
      <c r="C12" s="116"/>
      <c r="D12" s="117"/>
      <c r="E12" s="117"/>
      <c r="F12" s="90" t="s">
        <v>10</v>
      </c>
      <c r="G12" s="90"/>
      <c r="H12" s="118" t="s">
        <v>46</v>
      </c>
      <c r="I12" s="167"/>
      <c r="J12" s="167"/>
      <c r="K12" s="167"/>
      <c r="L12" s="167"/>
      <c r="M12" s="167"/>
      <c r="N12" s="167"/>
      <c r="O12" s="167"/>
      <c r="P12" s="167"/>
      <c r="Q12" s="167"/>
      <c r="R12" s="167"/>
      <c r="S12" s="167"/>
      <c r="T12" s="167"/>
      <c r="U12" s="167"/>
    </row>
    <row r="13" spans="2:21" s="114" customFormat="1" ht="17" x14ac:dyDescent="0.25">
      <c r="B13" s="93"/>
      <c r="C13" s="116"/>
      <c r="D13" s="117"/>
      <c r="E13" s="117"/>
      <c r="F13" s="90" t="s">
        <v>23</v>
      </c>
      <c r="G13" s="90"/>
      <c r="H13" s="118" t="s">
        <v>46</v>
      </c>
      <c r="I13" s="167"/>
      <c r="J13" s="167"/>
      <c r="K13" s="167"/>
      <c r="L13" s="167"/>
      <c r="M13" s="167"/>
      <c r="N13" s="167"/>
      <c r="O13" s="167"/>
      <c r="P13" s="167"/>
      <c r="Q13" s="167"/>
      <c r="R13" s="167"/>
      <c r="S13" s="167"/>
      <c r="T13" s="167"/>
      <c r="U13" s="167"/>
    </row>
    <row r="14" spans="2:21" s="114" customFormat="1" ht="17" x14ac:dyDescent="0.25">
      <c r="B14" s="93"/>
      <c r="C14" s="116"/>
      <c r="D14" s="117"/>
      <c r="E14" s="117"/>
      <c r="F14" s="90" t="s">
        <v>11</v>
      </c>
      <c r="G14" s="90"/>
      <c r="H14" s="118" t="s">
        <v>46</v>
      </c>
      <c r="I14" s="167"/>
      <c r="J14" s="167"/>
      <c r="K14" s="167"/>
      <c r="L14" s="167"/>
      <c r="M14" s="167"/>
      <c r="N14" s="167"/>
      <c r="O14" s="167"/>
      <c r="P14" s="167"/>
      <c r="Q14" s="167"/>
      <c r="R14" s="167"/>
      <c r="S14" s="167"/>
      <c r="T14" s="167"/>
      <c r="U14" s="167"/>
    </row>
    <row r="15" spans="2:21" s="114" customFormat="1" ht="17" x14ac:dyDescent="0.25">
      <c r="B15" s="93"/>
      <c r="C15" s="116"/>
      <c r="D15" s="117"/>
      <c r="E15" s="117"/>
      <c r="F15" s="90" t="s">
        <v>25</v>
      </c>
      <c r="G15" s="90"/>
      <c r="H15" s="118" t="s">
        <v>46</v>
      </c>
      <c r="I15" s="167"/>
      <c r="J15" s="167"/>
      <c r="K15" s="167"/>
      <c r="L15" s="167"/>
      <c r="M15" s="167"/>
      <c r="N15" s="167"/>
      <c r="O15" s="167"/>
      <c r="P15" s="167"/>
      <c r="Q15" s="167"/>
      <c r="R15" s="167"/>
      <c r="S15" s="167"/>
      <c r="T15" s="167"/>
      <c r="U15" s="167"/>
    </row>
    <row r="16" spans="2:21" s="114" customFormat="1" ht="17" x14ac:dyDescent="0.25">
      <c r="B16" s="93"/>
      <c r="C16" s="116"/>
      <c r="D16" s="113" t="s">
        <v>12</v>
      </c>
      <c r="E16" s="90"/>
      <c r="F16" s="90"/>
      <c r="G16" s="90"/>
      <c r="H16" s="118" t="s">
        <v>46</v>
      </c>
      <c r="I16" s="167"/>
      <c r="J16" s="167"/>
      <c r="K16" s="167"/>
      <c r="L16" s="167"/>
      <c r="M16" s="167"/>
      <c r="N16" s="167"/>
      <c r="O16" s="167"/>
      <c r="P16" s="167"/>
      <c r="Q16" s="167"/>
      <c r="R16" s="167"/>
      <c r="S16" s="167"/>
      <c r="T16" s="167"/>
      <c r="U16" s="167"/>
    </row>
    <row r="17" spans="2:21" s="114" customFormat="1" ht="17" x14ac:dyDescent="0.25">
      <c r="B17" s="93"/>
      <c r="C17" s="116"/>
      <c r="D17" s="113" t="s">
        <v>56</v>
      </c>
      <c r="E17" s="90"/>
      <c r="F17" s="90"/>
      <c r="G17" s="90"/>
      <c r="H17" s="118" t="s">
        <v>46</v>
      </c>
      <c r="I17" s="167"/>
      <c r="J17" s="167"/>
      <c r="K17" s="167"/>
      <c r="L17" s="167"/>
      <c r="M17" s="167"/>
      <c r="N17" s="167"/>
      <c r="O17" s="167"/>
      <c r="P17" s="167"/>
      <c r="Q17" s="167"/>
      <c r="R17" s="167"/>
      <c r="S17" s="167"/>
      <c r="T17" s="167"/>
      <c r="U17" s="167"/>
    </row>
    <row r="18" spans="2:21" s="114" customFormat="1" ht="17" x14ac:dyDescent="0.25">
      <c r="B18" s="93"/>
      <c r="C18" s="116"/>
      <c r="D18" s="113" t="s">
        <v>26</v>
      </c>
      <c r="E18" s="90"/>
      <c r="F18" s="90"/>
      <c r="G18" s="90"/>
      <c r="H18" s="121"/>
      <c r="I18" s="167"/>
      <c r="J18" s="167"/>
      <c r="K18" s="167"/>
      <c r="L18" s="167"/>
      <c r="M18" s="167"/>
      <c r="N18" s="167"/>
      <c r="O18" s="167"/>
      <c r="P18" s="167"/>
      <c r="Q18" s="167"/>
      <c r="R18" s="167"/>
      <c r="S18" s="167"/>
      <c r="T18" s="167"/>
      <c r="U18" s="167"/>
    </row>
    <row r="19" spans="2:21" s="114" customFormat="1" ht="17" x14ac:dyDescent="0.25">
      <c r="B19" s="93"/>
      <c r="C19" s="116"/>
      <c r="D19" s="117"/>
      <c r="E19" s="117"/>
      <c r="F19" s="90" t="s">
        <v>13</v>
      </c>
      <c r="G19" s="90"/>
      <c r="H19" s="118" t="s">
        <v>46</v>
      </c>
      <c r="I19" s="167"/>
      <c r="J19" s="167"/>
      <c r="K19" s="167"/>
      <c r="L19" s="167"/>
      <c r="M19" s="167"/>
      <c r="N19" s="167"/>
      <c r="O19" s="167"/>
      <c r="P19" s="167"/>
      <c r="Q19" s="167"/>
      <c r="R19" s="167"/>
      <c r="S19" s="167"/>
      <c r="T19" s="167"/>
      <c r="U19" s="167"/>
    </row>
    <row r="20" spans="2:21" s="114" customFormat="1" ht="17" x14ac:dyDescent="0.25">
      <c r="B20" s="93"/>
      <c r="C20" s="116"/>
      <c r="D20" s="117"/>
      <c r="E20" s="117"/>
      <c r="F20" s="90" t="s">
        <v>14</v>
      </c>
      <c r="G20" s="90"/>
      <c r="H20" s="118" t="s">
        <v>46</v>
      </c>
      <c r="I20" s="167"/>
      <c r="J20" s="167"/>
      <c r="K20" s="167"/>
      <c r="L20" s="167"/>
      <c r="M20" s="167"/>
      <c r="N20" s="167"/>
      <c r="O20" s="167"/>
      <c r="P20" s="167"/>
      <c r="Q20" s="167"/>
      <c r="R20" s="167"/>
      <c r="S20" s="167"/>
      <c r="T20" s="167"/>
      <c r="U20" s="167"/>
    </row>
    <row r="21" spans="2:21" s="114" customFormat="1" ht="17" x14ac:dyDescent="0.25">
      <c r="B21" s="93"/>
      <c r="C21" s="116"/>
      <c r="D21" s="113" t="s">
        <v>27</v>
      </c>
      <c r="E21" s="90"/>
      <c r="F21" s="90"/>
      <c r="G21" s="90"/>
      <c r="H21" s="118" t="s">
        <v>46</v>
      </c>
      <c r="I21" s="167"/>
      <c r="J21" s="167"/>
      <c r="K21" s="167"/>
      <c r="L21" s="167"/>
      <c r="M21" s="167"/>
      <c r="N21" s="167"/>
      <c r="O21" s="167"/>
      <c r="P21" s="167"/>
      <c r="Q21" s="167"/>
      <c r="R21" s="167"/>
      <c r="S21" s="167"/>
      <c r="T21" s="167"/>
      <c r="U21" s="167"/>
    </row>
    <row r="22" spans="2:21" s="114" customFormat="1" ht="17" x14ac:dyDescent="0.25">
      <c r="B22" s="93"/>
      <c r="C22" s="116"/>
      <c r="D22" s="113"/>
      <c r="E22" s="90"/>
      <c r="F22" s="90"/>
      <c r="G22" s="90"/>
      <c r="H22" s="91"/>
      <c r="I22" s="167"/>
      <c r="J22" s="167"/>
      <c r="K22" s="167"/>
      <c r="L22" s="167"/>
      <c r="M22" s="167"/>
      <c r="N22" s="167"/>
      <c r="O22" s="167"/>
      <c r="P22" s="167"/>
      <c r="Q22" s="167"/>
      <c r="R22" s="167"/>
      <c r="S22" s="167"/>
      <c r="T22" s="167"/>
      <c r="U22" s="167"/>
    </row>
    <row r="23" spans="2:21" s="114" customFormat="1" ht="17" x14ac:dyDescent="0.25">
      <c r="B23" s="93"/>
      <c r="C23" s="116"/>
      <c r="D23" s="113"/>
      <c r="E23" s="90"/>
      <c r="F23" s="90" t="s">
        <v>16</v>
      </c>
      <c r="G23" s="90"/>
      <c r="H23" s="118" t="s">
        <v>46</v>
      </c>
      <c r="I23" s="167"/>
      <c r="J23" s="167"/>
      <c r="K23" s="167"/>
      <c r="L23" s="167"/>
      <c r="M23" s="167"/>
      <c r="N23" s="167"/>
      <c r="O23" s="167"/>
      <c r="P23" s="167"/>
      <c r="Q23" s="167"/>
      <c r="R23" s="167"/>
      <c r="S23" s="167"/>
      <c r="T23" s="167"/>
      <c r="U23" s="167"/>
    </row>
    <row r="24" spans="2:21" s="114" customFormat="1" ht="17" x14ac:dyDescent="0.25">
      <c r="B24" s="93"/>
      <c r="C24" s="116"/>
      <c r="D24" s="113"/>
      <c r="E24" s="90"/>
      <c r="F24" s="90" t="s">
        <v>17</v>
      </c>
      <c r="G24" s="90"/>
      <c r="H24" s="118" t="s">
        <v>46</v>
      </c>
      <c r="I24" s="167"/>
      <c r="J24" s="167"/>
      <c r="K24" s="167"/>
      <c r="L24" s="167"/>
      <c r="M24" s="167"/>
      <c r="N24" s="167"/>
      <c r="O24" s="167"/>
      <c r="P24" s="167"/>
      <c r="Q24" s="167"/>
      <c r="R24" s="167"/>
      <c r="S24" s="167"/>
      <c r="T24" s="167"/>
      <c r="U24" s="167"/>
    </row>
    <row r="25" spans="2:21" s="114" customFormat="1" ht="17" x14ac:dyDescent="0.25">
      <c r="B25" s="93"/>
      <c r="C25" s="116"/>
      <c r="D25" s="113"/>
      <c r="E25" s="90"/>
      <c r="F25" s="90" t="s">
        <v>18</v>
      </c>
      <c r="G25" s="90"/>
      <c r="H25" s="118" t="s">
        <v>46</v>
      </c>
      <c r="I25" s="167"/>
      <c r="J25" s="167"/>
      <c r="K25" s="167"/>
      <c r="L25" s="167"/>
      <c r="M25" s="167"/>
      <c r="N25" s="167"/>
      <c r="O25" s="167"/>
      <c r="P25" s="167"/>
      <c r="Q25" s="167"/>
      <c r="R25" s="167"/>
      <c r="S25" s="167"/>
      <c r="T25" s="167"/>
      <c r="U25" s="167"/>
    </row>
    <row r="26" spans="2:21" s="114" customFormat="1" ht="17" x14ac:dyDescent="0.25">
      <c r="B26" s="93"/>
      <c r="C26" s="116"/>
      <c r="D26" s="113"/>
      <c r="E26" s="90"/>
      <c r="F26" s="90" t="s">
        <v>19</v>
      </c>
      <c r="G26" s="90"/>
      <c r="H26" s="118" t="s">
        <v>46</v>
      </c>
      <c r="I26" s="167"/>
      <c r="J26" s="167"/>
      <c r="K26" s="167"/>
      <c r="L26" s="167"/>
      <c r="M26" s="167"/>
      <c r="N26" s="167"/>
      <c r="O26" s="167"/>
      <c r="P26" s="167"/>
      <c r="Q26" s="167"/>
      <c r="R26" s="167"/>
      <c r="S26" s="167"/>
      <c r="T26" s="167"/>
      <c r="U26" s="167"/>
    </row>
    <row r="27" spans="2:21" s="114" customFormat="1" ht="17" x14ac:dyDescent="0.25">
      <c r="B27" s="93"/>
      <c r="C27" s="116"/>
      <c r="D27" s="113"/>
      <c r="E27" s="90"/>
      <c r="F27" s="90" t="s">
        <v>57</v>
      </c>
      <c r="G27" s="90"/>
      <c r="H27" s="118" t="s">
        <v>46</v>
      </c>
      <c r="I27" s="167"/>
      <c r="J27" s="167"/>
      <c r="K27" s="167"/>
      <c r="L27" s="167"/>
      <c r="M27" s="167"/>
      <c r="N27" s="167"/>
      <c r="O27" s="167"/>
      <c r="P27" s="167"/>
      <c r="Q27" s="167"/>
      <c r="R27" s="167"/>
      <c r="S27" s="167"/>
      <c r="T27" s="167"/>
      <c r="U27" s="167"/>
    </row>
    <row r="28" spans="2:21" s="114" customFormat="1" ht="17" x14ac:dyDescent="0.25">
      <c r="B28" s="93"/>
      <c r="C28" s="116"/>
      <c r="D28" s="113" t="s">
        <v>20</v>
      </c>
      <c r="E28" s="90"/>
      <c r="F28" s="90"/>
      <c r="G28" s="90"/>
      <c r="H28" s="118" t="s">
        <v>46</v>
      </c>
      <c r="I28" s="167"/>
      <c r="J28" s="167"/>
      <c r="K28" s="167"/>
      <c r="L28" s="167"/>
      <c r="M28" s="167"/>
      <c r="N28" s="167"/>
      <c r="O28" s="167"/>
      <c r="P28" s="167"/>
      <c r="Q28" s="167"/>
      <c r="R28" s="167"/>
      <c r="S28" s="167"/>
      <c r="T28" s="167"/>
      <c r="U28" s="167"/>
    </row>
    <row r="29" spans="2:21" s="114" customFormat="1" ht="17" x14ac:dyDescent="0.25">
      <c r="B29" s="93"/>
      <c r="C29" s="116"/>
      <c r="D29" s="113" t="s">
        <v>21</v>
      </c>
      <c r="E29" s="90"/>
      <c r="F29" s="90"/>
      <c r="G29" s="90"/>
      <c r="H29" s="118" t="s">
        <v>46</v>
      </c>
      <c r="I29" s="167"/>
      <c r="J29" s="167"/>
      <c r="K29" s="167"/>
      <c r="L29" s="167"/>
      <c r="M29" s="167"/>
      <c r="N29" s="167"/>
      <c r="O29" s="167"/>
      <c r="P29" s="167"/>
      <c r="Q29" s="167"/>
      <c r="R29" s="167"/>
      <c r="S29" s="167"/>
      <c r="T29" s="167"/>
      <c r="U29" s="167"/>
    </row>
    <row r="30" spans="2:21" s="114" customFormat="1" ht="17" x14ac:dyDescent="0.25">
      <c r="B30" s="93"/>
      <c r="C30" s="116"/>
      <c r="I30" s="170"/>
      <c r="J30" s="170"/>
      <c r="K30" s="170"/>
      <c r="L30" s="170"/>
      <c r="M30" s="170"/>
      <c r="N30" s="170"/>
      <c r="O30" s="170"/>
      <c r="P30" s="170"/>
      <c r="Q30" s="170"/>
      <c r="R30" s="170"/>
      <c r="S30" s="170"/>
      <c r="T30" s="170"/>
      <c r="U30" s="170"/>
    </row>
    <row r="31" spans="2:21" ht="15" customHeight="1" x14ac:dyDescent="0.25">
      <c r="B31" s="122"/>
      <c r="C31" s="123"/>
      <c r="D31" s="172" t="s">
        <v>58</v>
      </c>
      <c r="E31" s="172"/>
      <c r="F31" s="172"/>
      <c r="G31" s="172"/>
      <c r="H31" s="173" t="s">
        <v>46</v>
      </c>
      <c r="I31" s="171"/>
      <c r="J31" s="171"/>
      <c r="K31" s="171"/>
      <c r="L31" s="171"/>
      <c r="M31" s="171"/>
      <c r="N31" s="171"/>
      <c r="O31" s="171"/>
      <c r="P31" s="171"/>
      <c r="Q31" s="171"/>
      <c r="R31" s="171"/>
      <c r="S31" s="171"/>
      <c r="T31" s="171"/>
      <c r="U31" s="171"/>
    </row>
    <row r="32" spans="2:21" ht="16" customHeight="1" x14ac:dyDescent="0.25">
      <c r="B32" s="124"/>
      <c r="C32" s="89"/>
      <c r="D32" s="90"/>
      <c r="E32" s="90"/>
      <c r="F32" s="90"/>
      <c r="G32" s="90"/>
      <c r="H32" s="91"/>
      <c r="I32" s="125"/>
      <c r="J32" s="126"/>
      <c r="K32" s="127"/>
      <c r="L32" s="127"/>
      <c r="M32" s="127"/>
      <c r="N32" s="127"/>
      <c r="O32" s="127"/>
      <c r="P32" s="127"/>
      <c r="Q32" s="127"/>
      <c r="R32" s="127"/>
      <c r="S32" s="127"/>
      <c r="T32" s="127"/>
      <c r="U32" s="127"/>
    </row>
    <row r="33" spans="2:21" ht="21" customHeight="1" x14ac:dyDescent="0.25">
      <c r="B33" s="154" t="s">
        <v>223</v>
      </c>
      <c r="C33" s="104"/>
      <c r="D33" s="104"/>
      <c r="E33" s="104"/>
      <c r="F33" s="104"/>
      <c r="G33" s="104"/>
      <c r="H33" s="104"/>
      <c r="I33" s="105"/>
      <c r="J33" s="105"/>
      <c r="K33" s="105"/>
      <c r="L33" s="105"/>
      <c r="M33" s="105"/>
      <c r="N33" s="105"/>
      <c r="O33" s="105"/>
      <c r="P33" s="105"/>
      <c r="Q33" s="105"/>
      <c r="R33" s="105"/>
      <c r="S33" s="105"/>
      <c r="T33" s="105"/>
      <c r="U33" s="105"/>
    </row>
    <row r="34" spans="2:21" ht="20" x14ac:dyDescent="0.25">
      <c r="B34" s="155" t="s">
        <v>48</v>
      </c>
      <c r="C34" s="106"/>
      <c r="D34" s="107"/>
      <c r="E34" s="107"/>
      <c r="F34" s="107"/>
      <c r="G34" s="107"/>
      <c r="H34" s="108"/>
      <c r="I34" s="109">
        <v>2018</v>
      </c>
      <c r="J34" s="109">
        <f t="shared" ref="J34:U34" si="2">I34+1</f>
        <v>2019</v>
      </c>
      <c r="K34" s="109">
        <f t="shared" si="2"/>
        <v>2020</v>
      </c>
      <c r="L34" s="109">
        <f t="shared" si="2"/>
        <v>2021</v>
      </c>
      <c r="M34" s="109">
        <f t="shared" si="2"/>
        <v>2022</v>
      </c>
      <c r="N34" s="109">
        <f t="shared" si="2"/>
        <v>2023</v>
      </c>
      <c r="O34" s="109">
        <f t="shared" si="2"/>
        <v>2024</v>
      </c>
      <c r="P34" s="109">
        <f t="shared" si="2"/>
        <v>2025</v>
      </c>
      <c r="Q34" s="109">
        <f t="shared" si="2"/>
        <v>2026</v>
      </c>
      <c r="R34" s="109">
        <f t="shared" si="2"/>
        <v>2027</v>
      </c>
      <c r="S34" s="109">
        <f t="shared" si="2"/>
        <v>2028</v>
      </c>
      <c r="T34" s="109">
        <f t="shared" si="2"/>
        <v>2029</v>
      </c>
      <c r="U34" s="109">
        <f t="shared" si="2"/>
        <v>2030</v>
      </c>
    </row>
    <row r="35" spans="2:21" ht="7" customHeight="1" x14ac:dyDescent="0.25">
      <c r="B35" s="76"/>
      <c r="C35" s="76"/>
      <c r="D35" s="110"/>
      <c r="E35" s="76"/>
      <c r="F35" s="76"/>
      <c r="G35" s="76"/>
      <c r="H35" s="76"/>
      <c r="I35" s="111"/>
      <c r="J35" s="111"/>
      <c r="K35" s="111"/>
      <c r="L35" s="111"/>
      <c r="M35" s="111"/>
      <c r="N35" s="111"/>
      <c r="O35" s="111"/>
      <c r="P35" s="111"/>
      <c r="Q35" s="111"/>
      <c r="R35" s="111"/>
      <c r="S35" s="111"/>
      <c r="T35" s="111"/>
      <c r="U35" s="111"/>
    </row>
    <row r="36" spans="2:21" s="114" customFormat="1" ht="17" x14ac:dyDescent="0.25">
      <c r="B36" s="88"/>
      <c r="C36" s="112"/>
      <c r="D36" s="113" t="s">
        <v>24</v>
      </c>
      <c r="E36" s="90"/>
      <c r="F36" s="90"/>
      <c r="G36" s="90"/>
      <c r="H36" s="91"/>
      <c r="I36" s="92"/>
      <c r="J36" s="92"/>
      <c r="K36" s="92"/>
      <c r="L36" s="92"/>
      <c r="R36" s="76"/>
    </row>
    <row r="37" spans="2:21" s="114" customFormat="1" ht="17" x14ac:dyDescent="0.25">
      <c r="B37" s="115"/>
      <c r="C37" s="116"/>
      <c r="D37" s="117"/>
      <c r="E37" s="117"/>
      <c r="F37" s="90" t="s">
        <v>8</v>
      </c>
      <c r="G37" s="90"/>
      <c r="H37" s="118" t="s">
        <v>46</v>
      </c>
      <c r="I37" s="167"/>
      <c r="J37" s="167"/>
      <c r="K37" s="167"/>
      <c r="L37" s="167"/>
      <c r="M37" s="167"/>
      <c r="N37" s="167"/>
      <c r="O37" s="167"/>
      <c r="P37" s="167"/>
      <c r="Q37" s="167"/>
      <c r="R37" s="167"/>
      <c r="S37" s="167"/>
      <c r="T37" s="167"/>
      <c r="U37" s="167"/>
    </row>
    <row r="38" spans="2:21" s="114" customFormat="1" ht="17" x14ac:dyDescent="0.25">
      <c r="B38" s="93"/>
      <c r="C38" s="116"/>
      <c r="D38" s="117"/>
      <c r="E38" s="117"/>
      <c r="F38" s="90" t="s">
        <v>9</v>
      </c>
      <c r="G38" s="90"/>
      <c r="H38" s="118" t="s">
        <v>46</v>
      </c>
      <c r="I38" s="167"/>
      <c r="J38" s="167"/>
      <c r="K38" s="167"/>
      <c r="L38" s="167"/>
      <c r="M38" s="167"/>
      <c r="N38" s="167"/>
      <c r="O38" s="167"/>
      <c r="P38" s="167"/>
      <c r="Q38" s="167"/>
      <c r="R38" s="167"/>
      <c r="S38" s="167"/>
      <c r="T38" s="167"/>
      <c r="U38" s="167"/>
    </row>
    <row r="39" spans="2:21" s="114" customFormat="1" ht="17" x14ac:dyDescent="0.25">
      <c r="B39" s="93"/>
      <c r="C39" s="116"/>
      <c r="D39" s="117"/>
      <c r="E39" s="117"/>
      <c r="F39" s="90" t="s">
        <v>10</v>
      </c>
      <c r="G39" s="90"/>
      <c r="H39" s="118" t="s">
        <v>46</v>
      </c>
      <c r="I39" s="167"/>
      <c r="J39" s="167"/>
      <c r="K39" s="167"/>
      <c r="L39" s="167"/>
      <c r="M39" s="167"/>
      <c r="N39" s="167"/>
      <c r="O39" s="167"/>
      <c r="P39" s="167"/>
      <c r="Q39" s="167"/>
      <c r="R39" s="167"/>
      <c r="S39" s="167"/>
      <c r="T39" s="167"/>
      <c r="U39" s="167"/>
    </row>
    <row r="40" spans="2:21" s="114" customFormat="1" ht="17" x14ac:dyDescent="0.25">
      <c r="B40" s="93"/>
      <c r="C40" s="116"/>
      <c r="D40" s="117"/>
      <c r="E40" s="117"/>
      <c r="F40" s="90" t="s">
        <v>23</v>
      </c>
      <c r="G40" s="90"/>
      <c r="H40" s="118" t="s">
        <v>46</v>
      </c>
      <c r="I40" s="167"/>
      <c r="J40" s="167"/>
      <c r="K40" s="167"/>
      <c r="L40" s="167"/>
      <c r="M40" s="167"/>
      <c r="N40" s="167"/>
      <c r="O40" s="167"/>
      <c r="P40" s="167"/>
      <c r="Q40" s="167"/>
      <c r="R40" s="167"/>
      <c r="S40" s="167"/>
      <c r="T40" s="167"/>
      <c r="U40" s="167"/>
    </row>
    <row r="41" spans="2:21" s="114" customFormat="1" ht="17" x14ac:dyDescent="0.25">
      <c r="B41" s="93"/>
      <c r="C41" s="116"/>
      <c r="D41" s="117"/>
      <c r="E41" s="117"/>
      <c r="F41" s="90" t="s">
        <v>11</v>
      </c>
      <c r="G41" s="90"/>
      <c r="H41" s="118" t="s">
        <v>46</v>
      </c>
      <c r="I41" s="167"/>
      <c r="J41" s="167"/>
      <c r="K41" s="167"/>
      <c r="L41" s="167"/>
      <c r="M41" s="167"/>
      <c r="N41" s="167"/>
      <c r="O41" s="167"/>
      <c r="P41" s="167"/>
      <c r="Q41" s="167"/>
      <c r="R41" s="167"/>
      <c r="S41" s="167"/>
      <c r="T41" s="167"/>
      <c r="U41" s="167"/>
    </row>
    <row r="42" spans="2:21" s="114" customFormat="1" ht="17" x14ac:dyDescent="0.25">
      <c r="B42" s="93"/>
      <c r="C42" s="116"/>
      <c r="D42" s="117"/>
      <c r="E42" s="117"/>
      <c r="F42" s="90" t="s">
        <v>25</v>
      </c>
      <c r="G42" s="90"/>
      <c r="H42" s="118" t="s">
        <v>46</v>
      </c>
      <c r="I42" s="167"/>
      <c r="J42" s="167"/>
      <c r="K42" s="167"/>
      <c r="L42" s="167"/>
      <c r="M42" s="167"/>
      <c r="N42" s="167"/>
      <c r="O42" s="167"/>
      <c r="P42" s="167"/>
      <c r="Q42" s="167"/>
      <c r="R42" s="167"/>
      <c r="S42" s="167"/>
      <c r="T42" s="167"/>
      <c r="U42" s="167"/>
    </row>
    <row r="43" spans="2:21" s="114" customFormat="1" ht="17" x14ac:dyDescent="0.25">
      <c r="B43" s="93"/>
      <c r="C43" s="116"/>
      <c r="D43" s="113" t="s">
        <v>12</v>
      </c>
      <c r="E43" s="90"/>
      <c r="F43" s="90"/>
      <c r="G43" s="90"/>
      <c r="H43" s="118" t="s">
        <v>46</v>
      </c>
      <c r="I43" s="167"/>
      <c r="J43" s="167"/>
      <c r="K43" s="167"/>
      <c r="L43" s="167"/>
      <c r="M43" s="167"/>
      <c r="N43" s="167"/>
      <c r="O43" s="167"/>
      <c r="P43" s="167"/>
      <c r="Q43" s="167"/>
      <c r="R43" s="167"/>
      <c r="S43" s="167"/>
      <c r="T43" s="167"/>
      <c r="U43" s="167"/>
    </row>
    <row r="44" spans="2:21" s="114" customFormat="1" ht="17" x14ac:dyDescent="0.25">
      <c r="B44" s="93"/>
      <c r="C44" s="116"/>
      <c r="D44" s="113" t="s">
        <v>56</v>
      </c>
      <c r="E44" s="90"/>
      <c r="F44" s="90"/>
      <c r="G44" s="90"/>
      <c r="H44" s="118" t="s">
        <v>46</v>
      </c>
      <c r="I44" s="167"/>
      <c r="J44" s="167"/>
      <c r="K44" s="167"/>
      <c r="L44" s="167"/>
      <c r="M44" s="167"/>
      <c r="N44" s="167"/>
      <c r="O44" s="167"/>
      <c r="P44" s="167"/>
      <c r="Q44" s="167"/>
      <c r="R44" s="167"/>
      <c r="S44" s="167"/>
      <c r="T44" s="167"/>
      <c r="U44" s="167"/>
    </row>
    <row r="45" spans="2:21" s="114" customFormat="1" ht="17" x14ac:dyDescent="0.25">
      <c r="B45" s="93"/>
      <c r="C45" s="116"/>
      <c r="D45" s="113" t="s">
        <v>26</v>
      </c>
      <c r="E45" s="90"/>
      <c r="F45" s="90"/>
      <c r="G45" s="90"/>
      <c r="H45" s="121"/>
      <c r="I45" s="167"/>
      <c r="J45" s="167"/>
      <c r="K45" s="167"/>
      <c r="L45" s="167"/>
      <c r="M45" s="167"/>
      <c r="N45" s="167"/>
      <c r="O45" s="167"/>
      <c r="P45" s="167"/>
      <c r="Q45" s="167"/>
      <c r="R45" s="167"/>
      <c r="S45" s="167"/>
      <c r="T45" s="167"/>
      <c r="U45" s="167"/>
    </row>
    <row r="46" spans="2:21" s="114" customFormat="1" ht="17" x14ac:dyDescent="0.25">
      <c r="B46" s="93"/>
      <c r="C46" s="116"/>
      <c r="D46" s="117"/>
      <c r="E46" s="117"/>
      <c r="F46" s="90" t="s">
        <v>13</v>
      </c>
      <c r="G46" s="90"/>
      <c r="H46" s="118" t="s">
        <v>46</v>
      </c>
      <c r="I46" s="167"/>
      <c r="J46" s="167"/>
      <c r="K46" s="167"/>
      <c r="L46" s="167"/>
      <c r="M46" s="167"/>
      <c r="N46" s="167"/>
      <c r="O46" s="167"/>
      <c r="P46" s="167"/>
      <c r="Q46" s="167"/>
      <c r="R46" s="167"/>
      <c r="S46" s="167"/>
      <c r="T46" s="167"/>
      <c r="U46" s="167"/>
    </row>
    <row r="47" spans="2:21" s="114" customFormat="1" ht="17" x14ac:dyDescent="0.25">
      <c r="B47" s="93"/>
      <c r="C47" s="116"/>
      <c r="D47" s="117"/>
      <c r="E47" s="117"/>
      <c r="F47" s="90" t="s">
        <v>14</v>
      </c>
      <c r="G47" s="90"/>
      <c r="H47" s="118" t="s">
        <v>46</v>
      </c>
      <c r="I47" s="167"/>
      <c r="J47" s="167"/>
      <c r="K47" s="167"/>
      <c r="L47" s="167"/>
      <c r="M47" s="167"/>
      <c r="N47" s="167"/>
      <c r="O47" s="167"/>
      <c r="P47" s="167"/>
      <c r="Q47" s="167"/>
      <c r="R47" s="167"/>
      <c r="S47" s="167"/>
      <c r="T47" s="167"/>
      <c r="U47" s="167"/>
    </row>
    <row r="48" spans="2:21" s="114" customFormat="1" ht="17" x14ac:dyDescent="0.25">
      <c r="B48" s="93"/>
      <c r="C48" s="116"/>
      <c r="D48" s="113" t="s">
        <v>27</v>
      </c>
      <c r="E48" s="90"/>
      <c r="F48" s="90"/>
      <c r="G48" s="90"/>
      <c r="H48" s="118" t="s">
        <v>46</v>
      </c>
      <c r="I48" s="167"/>
      <c r="J48" s="167"/>
      <c r="K48" s="167"/>
      <c r="L48" s="167"/>
      <c r="M48" s="167"/>
      <c r="N48" s="167"/>
      <c r="O48" s="167"/>
      <c r="P48" s="167"/>
      <c r="Q48" s="167"/>
      <c r="R48" s="167"/>
      <c r="S48" s="167"/>
      <c r="T48" s="167"/>
      <c r="U48" s="167"/>
    </row>
    <row r="49" spans="2:21" s="114" customFormat="1" ht="17" x14ac:dyDescent="0.25">
      <c r="B49" s="93"/>
      <c r="C49" s="116"/>
      <c r="D49" s="113" t="s">
        <v>15</v>
      </c>
      <c r="E49" s="90"/>
      <c r="F49" s="90"/>
      <c r="G49" s="90"/>
      <c r="H49" s="91"/>
      <c r="I49" s="167"/>
      <c r="J49" s="167"/>
      <c r="K49" s="167"/>
      <c r="L49" s="167"/>
      <c r="M49" s="167"/>
      <c r="N49" s="167"/>
      <c r="O49" s="167"/>
      <c r="P49" s="167"/>
      <c r="Q49" s="167"/>
      <c r="R49" s="167"/>
      <c r="S49" s="167"/>
      <c r="T49" s="167"/>
      <c r="U49" s="167"/>
    </row>
    <row r="50" spans="2:21" s="114" customFormat="1" ht="17" x14ac:dyDescent="0.25">
      <c r="B50" s="93"/>
      <c r="C50" s="116"/>
      <c r="D50" s="113"/>
      <c r="E50" s="90"/>
      <c r="F50" s="90" t="s">
        <v>16</v>
      </c>
      <c r="G50" s="90"/>
      <c r="H50" s="118" t="s">
        <v>46</v>
      </c>
      <c r="I50" s="167"/>
      <c r="J50" s="167"/>
      <c r="K50" s="167"/>
      <c r="L50" s="167"/>
      <c r="M50" s="167"/>
      <c r="N50" s="167"/>
      <c r="O50" s="167"/>
      <c r="P50" s="167"/>
      <c r="Q50" s="167"/>
      <c r="R50" s="167"/>
      <c r="S50" s="167"/>
      <c r="T50" s="167"/>
      <c r="U50" s="167"/>
    </row>
    <row r="51" spans="2:21" s="114" customFormat="1" ht="17" x14ac:dyDescent="0.25">
      <c r="B51" s="93"/>
      <c r="C51" s="116"/>
      <c r="D51" s="113"/>
      <c r="E51" s="90"/>
      <c r="F51" s="90" t="s">
        <v>17</v>
      </c>
      <c r="G51" s="90"/>
      <c r="H51" s="118" t="s">
        <v>46</v>
      </c>
      <c r="I51" s="167"/>
      <c r="J51" s="167"/>
      <c r="K51" s="167"/>
      <c r="L51" s="167"/>
      <c r="M51" s="167"/>
      <c r="N51" s="167"/>
      <c r="O51" s="167"/>
      <c r="P51" s="167"/>
      <c r="Q51" s="167"/>
      <c r="R51" s="167"/>
      <c r="S51" s="167"/>
      <c r="T51" s="167"/>
      <c r="U51" s="167"/>
    </row>
    <row r="52" spans="2:21" s="114" customFormat="1" ht="17" x14ac:dyDescent="0.25">
      <c r="B52" s="93"/>
      <c r="C52" s="116"/>
      <c r="D52" s="113"/>
      <c r="E52" s="90"/>
      <c r="F52" s="90" t="s">
        <v>18</v>
      </c>
      <c r="G52" s="90"/>
      <c r="H52" s="118" t="s">
        <v>46</v>
      </c>
      <c r="I52" s="167"/>
      <c r="J52" s="167"/>
      <c r="K52" s="167"/>
      <c r="L52" s="167"/>
      <c r="M52" s="167"/>
      <c r="N52" s="167"/>
      <c r="O52" s="167"/>
      <c r="P52" s="167"/>
      <c r="Q52" s="167"/>
      <c r="R52" s="167"/>
      <c r="S52" s="167"/>
      <c r="T52" s="167"/>
      <c r="U52" s="167"/>
    </row>
    <row r="53" spans="2:21" s="114" customFormat="1" ht="17" x14ac:dyDescent="0.25">
      <c r="B53" s="93"/>
      <c r="C53" s="116"/>
      <c r="D53" s="113"/>
      <c r="E53" s="90"/>
      <c r="F53" s="90" t="s">
        <v>19</v>
      </c>
      <c r="G53" s="90"/>
      <c r="H53" s="118" t="s">
        <v>46</v>
      </c>
      <c r="I53" s="167"/>
      <c r="J53" s="167"/>
      <c r="K53" s="167"/>
      <c r="L53" s="167"/>
      <c r="M53" s="167"/>
      <c r="N53" s="167"/>
      <c r="O53" s="167"/>
      <c r="P53" s="167"/>
      <c r="Q53" s="167"/>
      <c r="R53" s="167"/>
      <c r="S53" s="167"/>
      <c r="T53" s="167"/>
      <c r="U53" s="167"/>
    </row>
    <row r="54" spans="2:21" s="114" customFormat="1" ht="17" x14ac:dyDescent="0.25">
      <c r="B54" s="93"/>
      <c r="C54" s="116"/>
      <c r="D54" s="113"/>
      <c r="E54" s="90"/>
      <c r="F54" s="90" t="s">
        <v>57</v>
      </c>
      <c r="G54" s="90"/>
      <c r="H54" s="118" t="s">
        <v>46</v>
      </c>
      <c r="I54" s="167"/>
      <c r="J54" s="167"/>
      <c r="K54" s="167"/>
      <c r="L54" s="167"/>
      <c r="M54" s="167"/>
      <c r="N54" s="167"/>
      <c r="O54" s="167"/>
      <c r="P54" s="167"/>
      <c r="Q54" s="167"/>
      <c r="R54" s="167"/>
      <c r="S54" s="167"/>
      <c r="T54" s="167"/>
      <c r="U54" s="167"/>
    </row>
    <row r="55" spans="2:21" s="114" customFormat="1" ht="17" x14ac:dyDescent="0.25">
      <c r="B55" s="93"/>
      <c r="C55" s="116"/>
      <c r="D55" s="113" t="s">
        <v>20</v>
      </c>
      <c r="E55" s="90"/>
      <c r="F55" s="90"/>
      <c r="G55" s="90"/>
      <c r="H55" s="118" t="s">
        <v>46</v>
      </c>
      <c r="I55" s="167"/>
      <c r="J55" s="167"/>
      <c r="K55" s="167"/>
      <c r="L55" s="167"/>
      <c r="M55" s="167"/>
      <c r="N55" s="167"/>
      <c r="O55" s="167"/>
      <c r="P55" s="167"/>
      <c r="Q55" s="167"/>
      <c r="R55" s="167"/>
      <c r="S55" s="167"/>
      <c r="T55" s="167"/>
      <c r="U55" s="167"/>
    </row>
    <row r="56" spans="2:21" s="114" customFormat="1" ht="17" x14ac:dyDescent="0.25">
      <c r="B56" s="93"/>
      <c r="C56" s="116"/>
      <c r="D56" s="113" t="s">
        <v>21</v>
      </c>
      <c r="E56" s="90"/>
      <c r="F56" s="90"/>
      <c r="G56" s="90"/>
      <c r="H56" s="118" t="s">
        <v>46</v>
      </c>
      <c r="I56" s="167"/>
      <c r="J56" s="167"/>
      <c r="K56" s="167"/>
      <c r="L56" s="167"/>
      <c r="M56" s="167"/>
      <c r="N56" s="167"/>
      <c r="O56" s="167"/>
      <c r="P56" s="167"/>
      <c r="Q56" s="167"/>
      <c r="R56" s="167"/>
      <c r="S56" s="167"/>
      <c r="T56" s="167"/>
      <c r="U56" s="167"/>
    </row>
    <row r="57" spans="2:21" s="221" customFormat="1" ht="17" x14ac:dyDescent="0.25">
      <c r="B57" s="219"/>
      <c r="C57" s="116"/>
      <c r="D57" s="113" t="s">
        <v>58</v>
      </c>
      <c r="E57" s="113"/>
      <c r="F57" s="113"/>
      <c r="G57" s="113"/>
      <c r="H57" s="222" t="s">
        <v>46</v>
      </c>
      <c r="I57" s="223"/>
      <c r="J57" s="223"/>
      <c r="K57" s="223"/>
      <c r="L57" s="223"/>
      <c r="M57" s="223"/>
      <c r="N57" s="223"/>
      <c r="O57" s="223"/>
      <c r="P57" s="223"/>
      <c r="Q57" s="223"/>
      <c r="R57" s="223"/>
      <c r="S57" s="223"/>
      <c r="T57" s="223"/>
      <c r="U57" s="223"/>
    </row>
    <row r="58" spans="2:21" ht="16" customHeight="1" x14ac:dyDescent="0.25">
      <c r="B58" s="128"/>
      <c r="C58" s="128"/>
      <c r="D58" s="128"/>
      <c r="E58" s="128"/>
      <c r="F58" s="128"/>
      <c r="G58" s="128"/>
      <c r="H58" s="128"/>
      <c r="I58" s="129"/>
      <c r="J58" s="129"/>
      <c r="K58" s="129"/>
      <c r="L58" s="129"/>
      <c r="M58" s="129"/>
      <c r="N58" s="129"/>
      <c r="O58" s="129"/>
      <c r="P58" s="129"/>
      <c r="Q58" s="129"/>
      <c r="R58" s="129"/>
      <c r="S58" s="129"/>
      <c r="T58" s="129"/>
      <c r="U58" s="129"/>
    </row>
    <row r="59" spans="2:21" ht="20" x14ac:dyDescent="0.25">
      <c r="B59" s="155" t="s">
        <v>49</v>
      </c>
      <c r="C59" s="106"/>
      <c r="D59" s="107"/>
      <c r="E59" s="107"/>
      <c r="F59" s="107"/>
      <c r="G59" s="107"/>
      <c r="H59" s="108"/>
      <c r="I59" s="109">
        <v>2018</v>
      </c>
      <c r="J59" s="109">
        <f t="shared" ref="J59:U59" si="3">I59+1</f>
        <v>2019</v>
      </c>
      <c r="K59" s="109">
        <f t="shared" si="3"/>
        <v>2020</v>
      </c>
      <c r="L59" s="109">
        <f t="shared" si="3"/>
        <v>2021</v>
      </c>
      <c r="M59" s="109">
        <f t="shared" si="3"/>
        <v>2022</v>
      </c>
      <c r="N59" s="109">
        <f t="shared" si="3"/>
        <v>2023</v>
      </c>
      <c r="O59" s="109">
        <f t="shared" si="3"/>
        <v>2024</v>
      </c>
      <c r="P59" s="109">
        <f t="shared" si="3"/>
        <v>2025</v>
      </c>
      <c r="Q59" s="109">
        <f t="shared" si="3"/>
        <v>2026</v>
      </c>
      <c r="R59" s="109">
        <f t="shared" si="3"/>
        <v>2027</v>
      </c>
      <c r="S59" s="109">
        <f t="shared" si="3"/>
        <v>2028</v>
      </c>
      <c r="T59" s="109">
        <f t="shared" si="3"/>
        <v>2029</v>
      </c>
      <c r="U59" s="109">
        <f t="shared" si="3"/>
        <v>2030</v>
      </c>
    </row>
    <row r="60" spans="2:21" ht="7" customHeight="1" x14ac:dyDescent="0.25">
      <c r="B60" s="76"/>
      <c r="C60" s="76"/>
      <c r="D60" s="110"/>
      <c r="E60" s="76"/>
      <c r="F60" s="76"/>
      <c r="G60" s="76"/>
      <c r="H60" s="76"/>
      <c r="I60" s="111"/>
      <c r="J60" s="111"/>
      <c r="K60" s="111"/>
      <c r="L60" s="111"/>
      <c r="M60" s="111"/>
      <c r="N60" s="111"/>
      <c r="O60" s="111"/>
      <c r="P60" s="111"/>
      <c r="Q60" s="111"/>
      <c r="R60" s="111"/>
      <c r="S60" s="111"/>
      <c r="T60" s="111"/>
      <c r="U60" s="111"/>
    </row>
    <row r="61" spans="2:21" s="114" customFormat="1" ht="17" x14ac:dyDescent="0.25">
      <c r="B61" s="88"/>
      <c r="C61" s="112"/>
      <c r="D61" s="113" t="s">
        <v>24</v>
      </c>
      <c r="E61" s="90"/>
      <c r="F61" s="90"/>
      <c r="G61" s="90"/>
      <c r="H61" s="91"/>
      <c r="I61" s="92"/>
      <c r="J61" s="92"/>
      <c r="K61" s="92"/>
      <c r="L61" s="92"/>
      <c r="R61" s="76"/>
    </row>
    <row r="62" spans="2:21" s="114" customFormat="1" ht="17" x14ac:dyDescent="0.25">
      <c r="B62" s="115"/>
      <c r="C62" s="116"/>
      <c r="D62" s="117"/>
      <c r="E62" s="117"/>
      <c r="F62" s="90" t="s">
        <v>8</v>
      </c>
      <c r="G62" s="90"/>
      <c r="H62" s="118" t="s">
        <v>46</v>
      </c>
      <c r="I62" s="167"/>
      <c r="J62" s="167"/>
      <c r="K62" s="167"/>
      <c r="L62" s="167"/>
      <c r="M62" s="167"/>
      <c r="N62" s="167"/>
      <c r="O62" s="167"/>
      <c r="P62" s="167"/>
      <c r="Q62" s="167"/>
      <c r="R62" s="167"/>
      <c r="S62" s="167"/>
      <c r="T62" s="167"/>
      <c r="U62" s="167"/>
    </row>
    <row r="63" spans="2:21" s="114" customFormat="1" ht="17" x14ac:dyDescent="0.25">
      <c r="B63" s="93"/>
      <c r="C63" s="116"/>
      <c r="D63" s="117"/>
      <c r="E63" s="117"/>
      <c r="F63" s="90" t="s">
        <v>9</v>
      </c>
      <c r="G63" s="90"/>
      <c r="H63" s="118" t="s">
        <v>46</v>
      </c>
      <c r="I63" s="167"/>
      <c r="J63" s="167"/>
      <c r="K63" s="167"/>
      <c r="L63" s="167"/>
      <c r="M63" s="167"/>
      <c r="N63" s="167"/>
      <c r="O63" s="167"/>
      <c r="P63" s="167"/>
      <c r="Q63" s="167"/>
      <c r="R63" s="167"/>
      <c r="S63" s="167"/>
      <c r="T63" s="167"/>
      <c r="U63" s="167"/>
    </row>
    <row r="64" spans="2:21" s="114" customFormat="1" ht="17" x14ac:dyDescent="0.25">
      <c r="B64" s="93"/>
      <c r="C64" s="116"/>
      <c r="D64" s="117"/>
      <c r="E64" s="117"/>
      <c r="F64" s="90" t="s">
        <v>10</v>
      </c>
      <c r="G64" s="90"/>
      <c r="H64" s="118" t="s">
        <v>46</v>
      </c>
      <c r="I64" s="167"/>
      <c r="J64" s="167"/>
      <c r="K64" s="167"/>
      <c r="L64" s="167"/>
      <c r="M64" s="167"/>
      <c r="N64" s="167"/>
      <c r="O64" s="167"/>
      <c r="P64" s="167"/>
      <c r="Q64" s="167"/>
      <c r="R64" s="167"/>
      <c r="S64" s="167"/>
      <c r="T64" s="167"/>
      <c r="U64" s="167"/>
    </row>
    <row r="65" spans="2:21" s="114" customFormat="1" ht="17" x14ac:dyDescent="0.25">
      <c r="B65" s="93"/>
      <c r="C65" s="116"/>
      <c r="D65" s="117"/>
      <c r="E65" s="117"/>
      <c r="F65" s="90" t="s">
        <v>23</v>
      </c>
      <c r="G65" s="90"/>
      <c r="H65" s="118" t="s">
        <v>46</v>
      </c>
      <c r="I65" s="167"/>
      <c r="J65" s="167"/>
      <c r="K65" s="167"/>
      <c r="L65" s="167"/>
      <c r="M65" s="167"/>
      <c r="N65" s="167"/>
      <c r="O65" s="167"/>
      <c r="P65" s="167"/>
      <c r="Q65" s="167"/>
      <c r="R65" s="167"/>
      <c r="S65" s="167"/>
      <c r="T65" s="167"/>
      <c r="U65" s="167"/>
    </row>
    <row r="66" spans="2:21" s="114" customFormat="1" ht="17" x14ac:dyDescent="0.25">
      <c r="B66" s="93"/>
      <c r="C66" s="116"/>
      <c r="D66" s="117"/>
      <c r="E66" s="117"/>
      <c r="F66" s="90" t="s">
        <v>11</v>
      </c>
      <c r="G66" s="90"/>
      <c r="H66" s="118" t="s">
        <v>46</v>
      </c>
      <c r="I66" s="167"/>
      <c r="J66" s="167"/>
      <c r="K66" s="167"/>
      <c r="L66" s="167"/>
      <c r="M66" s="167"/>
      <c r="N66" s="167"/>
      <c r="O66" s="167"/>
      <c r="P66" s="167"/>
      <c r="Q66" s="167"/>
      <c r="R66" s="167"/>
      <c r="S66" s="167"/>
      <c r="T66" s="167"/>
      <c r="U66" s="167"/>
    </row>
    <row r="67" spans="2:21" s="114" customFormat="1" ht="17" x14ac:dyDescent="0.25">
      <c r="B67" s="93"/>
      <c r="C67" s="116"/>
      <c r="D67" s="117"/>
      <c r="E67" s="117"/>
      <c r="F67" s="90" t="s">
        <v>25</v>
      </c>
      <c r="G67" s="90"/>
      <c r="H67" s="118" t="s">
        <v>46</v>
      </c>
      <c r="I67" s="167"/>
      <c r="J67" s="167"/>
      <c r="K67" s="167"/>
      <c r="L67" s="167"/>
      <c r="M67" s="167"/>
      <c r="N67" s="167"/>
      <c r="O67" s="167"/>
      <c r="P67" s="167"/>
      <c r="Q67" s="167"/>
      <c r="R67" s="167"/>
      <c r="S67" s="167"/>
      <c r="T67" s="167"/>
      <c r="U67" s="167"/>
    </row>
    <row r="68" spans="2:21" s="114" customFormat="1" ht="17" x14ac:dyDescent="0.25">
      <c r="B68" s="93"/>
      <c r="C68" s="116"/>
      <c r="D68" s="113" t="s">
        <v>12</v>
      </c>
      <c r="E68" s="90"/>
      <c r="F68" s="90"/>
      <c r="G68" s="90"/>
      <c r="H68" s="118" t="s">
        <v>46</v>
      </c>
      <c r="I68" s="167"/>
      <c r="J68" s="167"/>
      <c r="K68" s="167"/>
      <c r="L68" s="167"/>
      <c r="M68" s="167"/>
      <c r="N68" s="167"/>
      <c r="O68" s="167"/>
      <c r="P68" s="167"/>
      <c r="Q68" s="167"/>
      <c r="R68" s="167"/>
      <c r="S68" s="167"/>
      <c r="T68" s="167"/>
      <c r="U68" s="167"/>
    </row>
    <row r="69" spans="2:21" s="114" customFormat="1" ht="17" x14ac:dyDescent="0.25">
      <c r="B69" s="93"/>
      <c r="C69" s="116"/>
      <c r="D69" s="113" t="s">
        <v>56</v>
      </c>
      <c r="E69" s="90"/>
      <c r="F69" s="90"/>
      <c r="G69" s="90"/>
      <c r="H69" s="118" t="s">
        <v>46</v>
      </c>
      <c r="I69" s="167"/>
      <c r="J69" s="167"/>
      <c r="K69" s="167"/>
      <c r="L69" s="167"/>
      <c r="M69" s="167"/>
      <c r="N69" s="167"/>
      <c r="O69" s="167"/>
      <c r="P69" s="167"/>
      <c r="Q69" s="167"/>
      <c r="R69" s="167"/>
      <c r="S69" s="167"/>
      <c r="T69" s="167"/>
      <c r="U69" s="167"/>
    </row>
    <row r="70" spans="2:21" s="114" customFormat="1" ht="17" x14ac:dyDescent="0.25">
      <c r="B70" s="93"/>
      <c r="C70" s="116"/>
      <c r="D70" s="113" t="s">
        <v>26</v>
      </c>
      <c r="E70" s="90"/>
      <c r="F70" s="90"/>
      <c r="G70" s="90"/>
      <c r="H70" s="121"/>
      <c r="I70" s="167"/>
      <c r="J70" s="167"/>
      <c r="K70" s="167"/>
      <c r="L70" s="167"/>
      <c r="M70" s="167"/>
      <c r="N70" s="167"/>
      <c r="O70" s="167"/>
      <c r="P70" s="167"/>
      <c r="Q70" s="167"/>
      <c r="R70" s="167"/>
      <c r="S70" s="167"/>
      <c r="T70" s="167"/>
      <c r="U70" s="167"/>
    </row>
    <row r="71" spans="2:21" s="114" customFormat="1" ht="17" x14ac:dyDescent="0.25">
      <c r="B71" s="93"/>
      <c r="C71" s="116"/>
      <c r="D71" s="117"/>
      <c r="E71" s="117"/>
      <c r="F71" s="90" t="s">
        <v>13</v>
      </c>
      <c r="G71" s="90"/>
      <c r="H71" s="118" t="s">
        <v>46</v>
      </c>
      <c r="I71" s="167"/>
      <c r="J71" s="167"/>
      <c r="K71" s="167"/>
      <c r="L71" s="167"/>
      <c r="M71" s="167"/>
      <c r="N71" s="167"/>
      <c r="O71" s="167"/>
      <c r="P71" s="167"/>
      <c r="Q71" s="167"/>
      <c r="R71" s="167"/>
      <c r="S71" s="167"/>
      <c r="T71" s="167"/>
      <c r="U71" s="167"/>
    </row>
    <row r="72" spans="2:21" s="114" customFormat="1" ht="17" x14ac:dyDescent="0.25">
      <c r="B72" s="93"/>
      <c r="C72" s="116"/>
      <c r="D72" s="117"/>
      <c r="E72" s="117"/>
      <c r="F72" s="90" t="s">
        <v>14</v>
      </c>
      <c r="G72" s="90"/>
      <c r="H72" s="118" t="s">
        <v>46</v>
      </c>
      <c r="I72" s="167"/>
      <c r="J72" s="167"/>
      <c r="K72" s="167"/>
      <c r="L72" s="167"/>
      <c r="M72" s="167"/>
      <c r="N72" s="167"/>
      <c r="O72" s="167"/>
      <c r="P72" s="167"/>
      <c r="Q72" s="167"/>
      <c r="R72" s="167"/>
      <c r="S72" s="167"/>
      <c r="T72" s="167"/>
      <c r="U72" s="167"/>
    </row>
    <row r="73" spans="2:21" s="114" customFormat="1" ht="17" x14ac:dyDescent="0.25">
      <c r="B73" s="93"/>
      <c r="C73" s="116"/>
      <c r="D73" s="113" t="s">
        <v>27</v>
      </c>
      <c r="E73" s="90"/>
      <c r="F73" s="90"/>
      <c r="G73" s="90"/>
      <c r="H73" s="118" t="s">
        <v>46</v>
      </c>
      <c r="I73" s="167"/>
      <c r="J73" s="167"/>
      <c r="K73" s="167"/>
      <c r="L73" s="167"/>
      <c r="M73" s="167"/>
      <c r="N73" s="167"/>
      <c r="O73" s="167"/>
      <c r="P73" s="167"/>
      <c r="Q73" s="167"/>
      <c r="R73" s="167"/>
      <c r="S73" s="167"/>
      <c r="T73" s="167"/>
      <c r="U73" s="167"/>
    </row>
    <row r="74" spans="2:21" s="114" customFormat="1" ht="17" x14ac:dyDescent="0.25">
      <c r="B74" s="93"/>
      <c r="C74" s="116"/>
      <c r="D74" s="113" t="s">
        <v>15</v>
      </c>
      <c r="E74" s="90"/>
      <c r="F74" s="90"/>
      <c r="G74" s="90"/>
      <c r="H74" s="91"/>
      <c r="I74" s="167"/>
      <c r="J74" s="167"/>
      <c r="K74" s="167"/>
      <c r="L74" s="167"/>
      <c r="M74" s="167"/>
      <c r="N74" s="167"/>
      <c r="O74" s="167"/>
      <c r="P74" s="167"/>
      <c r="Q74" s="167"/>
      <c r="R74" s="167"/>
      <c r="S74" s="167"/>
      <c r="T74" s="167"/>
      <c r="U74" s="167"/>
    </row>
    <row r="75" spans="2:21" s="114" customFormat="1" ht="17" x14ac:dyDescent="0.25">
      <c r="B75" s="93"/>
      <c r="C75" s="116"/>
      <c r="D75" s="113"/>
      <c r="E75" s="90"/>
      <c r="F75" s="90" t="s">
        <v>16</v>
      </c>
      <c r="G75" s="90"/>
      <c r="H75" s="118" t="s">
        <v>46</v>
      </c>
      <c r="I75" s="167"/>
      <c r="J75" s="167"/>
      <c r="K75" s="167"/>
      <c r="L75" s="167"/>
      <c r="M75" s="167"/>
      <c r="N75" s="167"/>
      <c r="O75" s="167"/>
      <c r="P75" s="167"/>
      <c r="Q75" s="167"/>
      <c r="R75" s="167"/>
      <c r="S75" s="167"/>
      <c r="T75" s="167"/>
      <c r="U75" s="167"/>
    </row>
    <row r="76" spans="2:21" s="114" customFormat="1" ht="17" x14ac:dyDescent="0.25">
      <c r="B76" s="93"/>
      <c r="C76" s="116"/>
      <c r="D76" s="113"/>
      <c r="E76" s="90"/>
      <c r="F76" s="90" t="s">
        <v>17</v>
      </c>
      <c r="G76" s="90"/>
      <c r="H76" s="118" t="s">
        <v>46</v>
      </c>
      <c r="I76" s="167"/>
      <c r="J76" s="167"/>
      <c r="K76" s="167"/>
      <c r="L76" s="167"/>
      <c r="M76" s="167"/>
      <c r="N76" s="167"/>
      <c r="O76" s="167"/>
      <c r="P76" s="167"/>
      <c r="Q76" s="167"/>
      <c r="R76" s="167"/>
      <c r="S76" s="167"/>
      <c r="T76" s="167"/>
      <c r="U76" s="167"/>
    </row>
    <row r="77" spans="2:21" s="114" customFormat="1" ht="17" x14ac:dyDescent="0.25">
      <c r="B77" s="93"/>
      <c r="C77" s="116"/>
      <c r="D77" s="113"/>
      <c r="E77" s="90"/>
      <c r="F77" s="90" t="s">
        <v>18</v>
      </c>
      <c r="G77" s="90"/>
      <c r="H77" s="118" t="s">
        <v>46</v>
      </c>
      <c r="I77" s="167"/>
      <c r="J77" s="167"/>
      <c r="K77" s="167"/>
      <c r="L77" s="167"/>
      <c r="M77" s="167"/>
      <c r="N77" s="167"/>
      <c r="O77" s="167"/>
      <c r="P77" s="167"/>
      <c r="Q77" s="167"/>
      <c r="R77" s="167"/>
      <c r="S77" s="167"/>
      <c r="T77" s="167"/>
      <c r="U77" s="167"/>
    </row>
    <row r="78" spans="2:21" s="114" customFormat="1" ht="17" x14ac:dyDescent="0.25">
      <c r="B78" s="93"/>
      <c r="C78" s="116"/>
      <c r="D78" s="113"/>
      <c r="E78" s="90"/>
      <c r="F78" s="90" t="s">
        <v>19</v>
      </c>
      <c r="G78" s="90"/>
      <c r="H78" s="118" t="s">
        <v>46</v>
      </c>
      <c r="I78" s="167"/>
      <c r="J78" s="167"/>
      <c r="K78" s="167"/>
      <c r="L78" s="167"/>
      <c r="M78" s="167"/>
      <c r="N78" s="167"/>
      <c r="O78" s="167"/>
      <c r="P78" s="167"/>
      <c r="Q78" s="167"/>
      <c r="R78" s="167"/>
      <c r="S78" s="167"/>
      <c r="T78" s="167"/>
      <c r="U78" s="167"/>
    </row>
    <row r="79" spans="2:21" s="114" customFormat="1" ht="17" x14ac:dyDescent="0.25">
      <c r="B79" s="93"/>
      <c r="C79" s="116"/>
      <c r="D79" s="113"/>
      <c r="E79" s="90"/>
      <c r="F79" s="90" t="s">
        <v>57</v>
      </c>
      <c r="G79" s="90"/>
      <c r="H79" s="118" t="s">
        <v>46</v>
      </c>
      <c r="I79" s="167"/>
      <c r="J79" s="167"/>
      <c r="K79" s="167"/>
      <c r="L79" s="167"/>
      <c r="M79" s="167"/>
      <c r="N79" s="167"/>
      <c r="O79" s="167"/>
      <c r="P79" s="167"/>
      <c r="Q79" s="167"/>
      <c r="R79" s="167"/>
      <c r="S79" s="167"/>
      <c r="T79" s="167"/>
      <c r="U79" s="167"/>
    </row>
    <row r="80" spans="2:21" s="114" customFormat="1" ht="17" x14ac:dyDescent="0.25">
      <c r="B80" s="93"/>
      <c r="C80" s="116"/>
      <c r="D80" s="113" t="s">
        <v>20</v>
      </c>
      <c r="E80" s="90"/>
      <c r="F80" s="90"/>
      <c r="G80" s="90"/>
      <c r="H80" s="118" t="s">
        <v>46</v>
      </c>
      <c r="I80" s="167"/>
      <c r="J80" s="167"/>
      <c r="K80" s="167"/>
      <c r="L80" s="167"/>
      <c r="M80" s="167"/>
      <c r="N80" s="167"/>
      <c r="O80" s="167"/>
      <c r="P80" s="167"/>
      <c r="Q80" s="167"/>
      <c r="R80" s="167"/>
      <c r="S80" s="167"/>
      <c r="T80" s="167"/>
      <c r="U80" s="167"/>
    </row>
    <row r="81" spans="2:21" s="114" customFormat="1" ht="17" x14ac:dyDescent="0.25">
      <c r="B81" s="93"/>
      <c r="C81" s="116"/>
      <c r="D81" s="113" t="s">
        <v>21</v>
      </c>
      <c r="E81" s="90"/>
      <c r="F81" s="90"/>
      <c r="G81" s="90"/>
      <c r="H81" s="118" t="s">
        <v>46</v>
      </c>
      <c r="I81" s="167"/>
      <c r="J81" s="167"/>
      <c r="K81" s="167"/>
      <c r="L81" s="167"/>
      <c r="M81" s="167"/>
      <c r="N81" s="167"/>
      <c r="O81" s="167"/>
      <c r="P81" s="167"/>
      <c r="Q81" s="167"/>
      <c r="R81" s="167"/>
      <c r="S81" s="167"/>
      <c r="T81" s="167"/>
      <c r="U81" s="167"/>
    </row>
    <row r="82" spans="2:21" s="221" customFormat="1" ht="17" x14ac:dyDescent="0.25">
      <c r="B82" s="219"/>
      <c r="C82" s="116"/>
      <c r="D82" s="113" t="s">
        <v>58</v>
      </c>
      <c r="E82" s="113"/>
      <c r="F82" s="113"/>
      <c r="G82" s="113"/>
      <c r="H82" s="222" t="s">
        <v>46</v>
      </c>
      <c r="I82" s="223"/>
      <c r="J82" s="223"/>
      <c r="K82" s="223"/>
      <c r="L82" s="223"/>
      <c r="M82" s="223"/>
      <c r="N82" s="223"/>
      <c r="O82" s="223"/>
      <c r="P82" s="223"/>
      <c r="Q82" s="223"/>
      <c r="R82" s="223"/>
      <c r="S82" s="223"/>
      <c r="T82" s="223"/>
      <c r="U82" s="223"/>
    </row>
    <row r="83" spans="2:21" ht="16" customHeight="1" x14ac:dyDescent="0.25">
      <c r="B83" s="128"/>
      <c r="C83" s="128"/>
      <c r="D83" s="128"/>
      <c r="E83" s="128"/>
      <c r="F83" s="128"/>
      <c r="G83" s="128"/>
      <c r="H83" s="128"/>
      <c r="I83" s="129"/>
      <c r="J83" s="129"/>
      <c r="K83" s="129"/>
      <c r="L83" s="129"/>
      <c r="M83" s="129"/>
      <c r="N83" s="129"/>
      <c r="O83" s="129"/>
      <c r="P83" s="129"/>
      <c r="Q83" s="129"/>
      <c r="R83" s="129"/>
      <c r="S83" s="129"/>
      <c r="T83" s="129"/>
      <c r="U83" s="129"/>
    </row>
    <row r="84" spans="2:21" ht="20" x14ac:dyDescent="0.25">
      <c r="B84" s="155" t="s">
        <v>51</v>
      </c>
      <c r="C84" s="106"/>
      <c r="D84" s="107"/>
      <c r="E84" s="107"/>
      <c r="F84" s="107"/>
      <c r="G84" s="107"/>
      <c r="H84" s="108"/>
      <c r="I84" s="109">
        <v>2018</v>
      </c>
      <c r="J84" s="109">
        <f t="shared" ref="J84:U84" si="4">I84+1</f>
        <v>2019</v>
      </c>
      <c r="K84" s="109">
        <f t="shared" si="4"/>
        <v>2020</v>
      </c>
      <c r="L84" s="109">
        <f t="shared" si="4"/>
        <v>2021</v>
      </c>
      <c r="M84" s="109">
        <f t="shared" si="4"/>
        <v>2022</v>
      </c>
      <c r="N84" s="109">
        <f t="shared" si="4"/>
        <v>2023</v>
      </c>
      <c r="O84" s="109">
        <f t="shared" si="4"/>
        <v>2024</v>
      </c>
      <c r="P84" s="109">
        <f t="shared" si="4"/>
        <v>2025</v>
      </c>
      <c r="Q84" s="109">
        <f t="shared" si="4"/>
        <v>2026</v>
      </c>
      <c r="R84" s="109">
        <f t="shared" si="4"/>
        <v>2027</v>
      </c>
      <c r="S84" s="109">
        <f t="shared" si="4"/>
        <v>2028</v>
      </c>
      <c r="T84" s="109">
        <f t="shared" si="4"/>
        <v>2029</v>
      </c>
      <c r="U84" s="109">
        <f t="shared" si="4"/>
        <v>2030</v>
      </c>
    </row>
    <row r="85" spans="2:21" ht="7" customHeight="1" x14ac:dyDescent="0.25">
      <c r="B85" s="76"/>
      <c r="C85" s="76"/>
      <c r="D85" s="110"/>
      <c r="E85" s="76"/>
      <c r="F85" s="76"/>
      <c r="G85" s="76"/>
      <c r="H85" s="76"/>
      <c r="I85" s="111"/>
      <c r="J85" s="111"/>
      <c r="K85" s="111"/>
      <c r="L85" s="111"/>
      <c r="M85" s="111"/>
      <c r="N85" s="111"/>
      <c r="O85" s="111"/>
      <c r="P85" s="111"/>
      <c r="Q85" s="111"/>
      <c r="R85" s="111"/>
      <c r="S85" s="111"/>
      <c r="T85" s="111"/>
      <c r="U85" s="111"/>
    </row>
    <row r="86" spans="2:21" s="114" customFormat="1" ht="17" x14ac:dyDescent="0.25">
      <c r="B86" s="88"/>
      <c r="C86" s="112"/>
      <c r="D86" s="113" t="s">
        <v>24</v>
      </c>
      <c r="E86" s="90"/>
      <c r="F86" s="90"/>
      <c r="G86" s="90"/>
      <c r="H86" s="91"/>
      <c r="I86" s="92"/>
      <c r="J86" s="92"/>
      <c r="K86" s="92"/>
      <c r="L86" s="92"/>
      <c r="R86" s="76"/>
    </row>
    <row r="87" spans="2:21" s="114" customFormat="1" ht="17" x14ac:dyDescent="0.25">
      <c r="B87" s="115"/>
      <c r="C87" s="116"/>
      <c r="D87" s="117"/>
      <c r="E87" s="117"/>
      <c r="F87" s="90" t="s">
        <v>8</v>
      </c>
      <c r="G87" s="90"/>
      <c r="H87" s="118" t="s">
        <v>46</v>
      </c>
      <c r="I87" s="119"/>
      <c r="J87" s="119"/>
      <c r="K87" s="119"/>
      <c r="L87" s="119"/>
      <c r="M87" s="119"/>
      <c r="N87" s="119"/>
      <c r="O87" s="119"/>
      <c r="P87" s="119"/>
      <c r="Q87" s="119"/>
      <c r="R87" s="119"/>
      <c r="S87" s="119"/>
      <c r="T87" s="119"/>
      <c r="U87" s="119"/>
    </row>
    <row r="88" spans="2:21" s="114" customFormat="1" ht="17" x14ac:dyDescent="0.25">
      <c r="B88" s="93"/>
      <c r="C88" s="116"/>
      <c r="D88" s="117"/>
      <c r="E88" s="117"/>
      <c r="F88" s="90" t="s">
        <v>9</v>
      </c>
      <c r="G88" s="90"/>
      <c r="H88" s="118" t="s">
        <v>46</v>
      </c>
      <c r="I88" s="119"/>
      <c r="J88" s="119"/>
      <c r="K88" s="119"/>
      <c r="L88" s="119"/>
      <c r="M88" s="119"/>
      <c r="N88" s="119"/>
      <c r="O88" s="119"/>
      <c r="P88" s="119"/>
      <c r="Q88" s="119"/>
      <c r="R88" s="119"/>
      <c r="S88" s="119"/>
      <c r="T88" s="119"/>
      <c r="U88" s="119"/>
    </row>
    <row r="89" spans="2:21" s="114" customFormat="1" ht="17" x14ac:dyDescent="0.25">
      <c r="B89" s="93"/>
      <c r="C89" s="116"/>
      <c r="D89" s="117"/>
      <c r="E89" s="117"/>
      <c r="F89" s="90" t="s">
        <v>10</v>
      </c>
      <c r="G89" s="90"/>
      <c r="H89" s="118" t="s">
        <v>46</v>
      </c>
      <c r="I89" s="119"/>
      <c r="J89" s="119"/>
      <c r="K89" s="119"/>
      <c r="L89" s="119"/>
      <c r="M89" s="119"/>
      <c r="N89" s="119"/>
      <c r="O89" s="119"/>
      <c r="P89" s="119"/>
      <c r="Q89" s="119"/>
      <c r="R89" s="119"/>
      <c r="S89" s="119"/>
      <c r="T89" s="119"/>
      <c r="U89" s="119"/>
    </row>
    <row r="90" spans="2:21" s="114" customFormat="1" ht="17" x14ac:dyDescent="0.25">
      <c r="B90" s="93"/>
      <c r="C90" s="116"/>
      <c r="D90" s="117"/>
      <c r="E90" s="117"/>
      <c r="F90" s="90" t="s">
        <v>23</v>
      </c>
      <c r="G90" s="90"/>
      <c r="H90" s="118" t="s">
        <v>46</v>
      </c>
      <c r="I90" s="119"/>
      <c r="J90" s="119"/>
      <c r="K90" s="119"/>
      <c r="L90" s="119"/>
      <c r="M90" s="119"/>
      <c r="N90" s="119"/>
      <c r="O90" s="119"/>
      <c r="P90" s="119"/>
      <c r="Q90" s="119"/>
      <c r="R90" s="119"/>
      <c r="S90" s="119"/>
      <c r="T90" s="119"/>
      <c r="U90" s="119"/>
    </row>
    <row r="91" spans="2:21" s="114" customFormat="1" ht="17" x14ac:dyDescent="0.25">
      <c r="B91" s="93"/>
      <c r="C91" s="116"/>
      <c r="D91" s="117"/>
      <c r="E91" s="117"/>
      <c r="F91" s="90" t="s">
        <v>11</v>
      </c>
      <c r="G91" s="90"/>
      <c r="H91" s="118" t="s">
        <v>46</v>
      </c>
      <c r="I91" s="119"/>
      <c r="J91" s="119"/>
      <c r="K91" s="119"/>
      <c r="L91" s="119"/>
      <c r="M91" s="119"/>
      <c r="N91" s="119"/>
      <c r="O91" s="119"/>
      <c r="P91" s="119"/>
      <c r="Q91" s="119"/>
      <c r="R91" s="119"/>
      <c r="S91" s="119"/>
      <c r="T91" s="119"/>
      <c r="U91" s="119"/>
    </row>
    <row r="92" spans="2:21" s="114" customFormat="1" ht="17" x14ac:dyDescent="0.25">
      <c r="B92" s="93"/>
      <c r="C92" s="116"/>
      <c r="D92" s="117"/>
      <c r="E92" s="117"/>
      <c r="F92" s="90" t="s">
        <v>25</v>
      </c>
      <c r="G92" s="90"/>
      <c r="H92" s="118" t="s">
        <v>46</v>
      </c>
      <c r="I92" s="119"/>
      <c r="J92" s="119"/>
      <c r="K92" s="119"/>
      <c r="L92" s="119"/>
      <c r="M92" s="119"/>
      <c r="N92" s="119"/>
      <c r="O92" s="119"/>
      <c r="P92" s="119"/>
      <c r="Q92" s="119"/>
      <c r="R92" s="119"/>
      <c r="S92" s="119"/>
      <c r="T92" s="119"/>
      <c r="U92" s="119"/>
    </row>
    <row r="93" spans="2:21" s="114" customFormat="1" ht="17" x14ac:dyDescent="0.25">
      <c r="B93" s="93"/>
      <c r="C93" s="116"/>
      <c r="D93" s="113" t="s">
        <v>12</v>
      </c>
      <c r="E93" s="90"/>
      <c r="F93" s="90"/>
      <c r="G93" s="90"/>
      <c r="H93" s="118" t="s">
        <v>46</v>
      </c>
      <c r="I93" s="119"/>
      <c r="J93" s="119"/>
      <c r="K93" s="119"/>
      <c r="L93" s="119"/>
      <c r="M93" s="119"/>
      <c r="N93" s="119"/>
      <c r="O93" s="119"/>
      <c r="P93" s="119"/>
      <c r="Q93" s="119"/>
      <c r="R93" s="119"/>
      <c r="S93" s="119"/>
      <c r="T93" s="119"/>
      <c r="U93" s="119"/>
    </row>
    <row r="94" spans="2:21" s="114" customFormat="1" ht="17" x14ac:dyDescent="0.25">
      <c r="B94" s="93"/>
      <c r="C94" s="116"/>
      <c r="D94" s="113" t="s">
        <v>56</v>
      </c>
      <c r="E94" s="90"/>
      <c r="F94" s="90"/>
      <c r="G94" s="90"/>
      <c r="H94" s="118" t="s">
        <v>46</v>
      </c>
      <c r="I94" s="119"/>
      <c r="J94" s="119"/>
      <c r="K94" s="119"/>
      <c r="L94" s="119"/>
      <c r="M94" s="119"/>
      <c r="N94" s="119"/>
      <c r="O94" s="119"/>
      <c r="P94" s="119"/>
      <c r="Q94" s="119"/>
      <c r="R94" s="119"/>
      <c r="S94" s="119"/>
      <c r="T94" s="119"/>
      <c r="U94" s="119"/>
    </row>
    <row r="95" spans="2:21" s="114" customFormat="1" ht="17" x14ac:dyDescent="0.25">
      <c r="B95" s="93"/>
      <c r="C95" s="116"/>
      <c r="D95" s="113" t="s">
        <v>26</v>
      </c>
      <c r="E95" s="90"/>
      <c r="F95" s="90"/>
      <c r="G95" s="90"/>
      <c r="H95" s="121"/>
      <c r="I95" s="167"/>
      <c r="J95" s="167"/>
      <c r="K95" s="167"/>
      <c r="L95" s="167"/>
      <c r="M95" s="167"/>
      <c r="N95" s="167"/>
      <c r="O95" s="167"/>
      <c r="P95" s="167"/>
      <c r="R95" s="76"/>
    </row>
    <row r="96" spans="2:21" s="114" customFormat="1" ht="17" x14ac:dyDescent="0.25">
      <c r="B96" s="93"/>
      <c r="C96" s="116"/>
      <c r="D96" s="117"/>
      <c r="E96" s="117"/>
      <c r="F96" s="90" t="s">
        <v>13</v>
      </c>
      <c r="G96" s="90"/>
      <c r="H96" s="118" t="s">
        <v>46</v>
      </c>
      <c r="I96" s="119"/>
      <c r="J96" s="119"/>
      <c r="K96" s="119"/>
      <c r="L96" s="119"/>
      <c r="M96" s="119"/>
      <c r="N96" s="119"/>
      <c r="O96" s="119"/>
      <c r="P96" s="119"/>
      <c r="Q96" s="119"/>
      <c r="R96" s="119"/>
      <c r="S96" s="119"/>
      <c r="T96" s="119"/>
      <c r="U96" s="119"/>
    </row>
    <row r="97" spans="2:21" s="114" customFormat="1" ht="17" x14ac:dyDescent="0.25">
      <c r="B97" s="93"/>
      <c r="C97" s="116"/>
      <c r="D97" s="117"/>
      <c r="E97" s="117"/>
      <c r="F97" s="90" t="s">
        <v>14</v>
      </c>
      <c r="G97" s="90"/>
      <c r="H97" s="118" t="s">
        <v>46</v>
      </c>
      <c r="I97" s="119"/>
      <c r="J97" s="119"/>
      <c r="K97" s="119"/>
      <c r="L97" s="119"/>
      <c r="M97" s="119"/>
      <c r="N97" s="119"/>
      <c r="O97" s="119"/>
      <c r="P97" s="119"/>
      <c r="Q97" s="119"/>
      <c r="R97" s="119"/>
      <c r="S97" s="119"/>
      <c r="T97" s="119"/>
      <c r="U97" s="119"/>
    </row>
    <row r="98" spans="2:21" s="114" customFormat="1" ht="17" x14ac:dyDescent="0.25">
      <c r="B98" s="93"/>
      <c r="C98" s="116"/>
      <c r="D98" s="113" t="s">
        <v>27</v>
      </c>
      <c r="E98" s="90"/>
      <c r="F98" s="90"/>
      <c r="G98" s="90"/>
      <c r="H98" s="118" t="s">
        <v>46</v>
      </c>
      <c r="I98" s="119"/>
      <c r="J98" s="119"/>
      <c r="K98" s="119"/>
      <c r="L98" s="119"/>
      <c r="M98" s="119"/>
      <c r="N98" s="119"/>
      <c r="O98" s="119"/>
      <c r="P98" s="119"/>
      <c r="Q98" s="119"/>
      <c r="R98" s="119"/>
      <c r="S98" s="119"/>
      <c r="T98" s="119"/>
      <c r="U98" s="119"/>
    </row>
    <row r="99" spans="2:21" s="114" customFormat="1" ht="17" x14ac:dyDescent="0.25">
      <c r="B99" s="93"/>
      <c r="C99" s="116"/>
      <c r="D99" s="113" t="s">
        <v>15</v>
      </c>
      <c r="E99" s="90"/>
      <c r="F99" s="90"/>
      <c r="G99" s="90"/>
      <c r="H99" s="91"/>
      <c r="I99" s="167"/>
      <c r="J99" s="167"/>
      <c r="K99" s="167"/>
      <c r="L99" s="167"/>
      <c r="M99" s="167"/>
      <c r="N99" s="167"/>
      <c r="O99" s="167"/>
      <c r="P99" s="167"/>
      <c r="R99" s="76"/>
    </row>
    <row r="100" spans="2:21" s="114" customFormat="1" ht="17" x14ac:dyDescent="0.25">
      <c r="B100" s="93"/>
      <c r="C100" s="116"/>
      <c r="D100" s="113"/>
      <c r="E100" s="90"/>
      <c r="F100" s="90" t="s">
        <v>16</v>
      </c>
      <c r="G100" s="90"/>
      <c r="H100" s="118" t="s">
        <v>46</v>
      </c>
      <c r="I100" s="119"/>
      <c r="J100" s="119"/>
      <c r="K100" s="119"/>
      <c r="L100" s="119"/>
      <c r="M100" s="119"/>
      <c r="N100" s="119"/>
      <c r="O100" s="119"/>
      <c r="P100" s="119"/>
      <c r="Q100" s="119"/>
      <c r="R100" s="119"/>
      <c r="S100" s="119"/>
      <c r="T100" s="119"/>
      <c r="U100" s="119"/>
    </row>
    <row r="101" spans="2:21" s="114" customFormat="1" ht="17" x14ac:dyDescent="0.25">
      <c r="B101" s="93"/>
      <c r="C101" s="116"/>
      <c r="D101" s="113"/>
      <c r="E101" s="90"/>
      <c r="F101" s="90" t="s">
        <v>17</v>
      </c>
      <c r="G101" s="90"/>
      <c r="H101" s="118" t="s">
        <v>46</v>
      </c>
      <c r="I101" s="119"/>
      <c r="J101" s="119"/>
      <c r="K101" s="119"/>
      <c r="L101" s="119"/>
      <c r="M101" s="119"/>
      <c r="N101" s="119"/>
      <c r="O101" s="119"/>
      <c r="P101" s="119"/>
      <c r="Q101" s="119"/>
      <c r="R101" s="119"/>
      <c r="S101" s="119"/>
      <c r="T101" s="119"/>
      <c r="U101" s="119"/>
    </row>
    <row r="102" spans="2:21" s="114" customFormat="1" ht="17" x14ac:dyDescent="0.25">
      <c r="B102" s="93"/>
      <c r="C102" s="116"/>
      <c r="D102" s="113"/>
      <c r="E102" s="90"/>
      <c r="F102" s="90" t="s">
        <v>18</v>
      </c>
      <c r="G102" s="90"/>
      <c r="H102" s="118" t="s">
        <v>46</v>
      </c>
      <c r="I102" s="119"/>
      <c r="J102" s="119"/>
      <c r="K102" s="119"/>
      <c r="L102" s="119"/>
      <c r="M102" s="119"/>
      <c r="N102" s="119"/>
      <c r="O102" s="119"/>
      <c r="P102" s="119"/>
      <c r="Q102" s="119"/>
      <c r="R102" s="119"/>
      <c r="S102" s="119"/>
      <c r="T102" s="119"/>
      <c r="U102" s="119"/>
    </row>
    <row r="103" spans="2:21" s="114" customFormat="1" ht="17" x14ac:dyDescent="0.25">
      <c r="B103" s="93"/>
      <c r="C103" s="116"/>
      <c r="D103" s="113"/>
      <c r="E103" s="90"/>
      <c r="F103" s="90" t="s">
        <v>19</v>
      </c>
      <c r="G103" s="90"/>
      <c r="H103" s="118" t="s">
        <v>46</v>
      </c>
      <c r="I103" s="119"/>
      <c r="J103" s="119"/>
      <c r="K103" s="119"/>
      <c r="L103" s="119"/>
      <c r="M103" s="119"/>
      <c r="N103" s="119"/>
      <c r="O103" s="119"/>
      <c r="P103" s="119"/>
      <c r="Q103" s="119"/>
      <c r="R103" s="119"/>
      <c r="S103" s="119"/>
      <c r="T103" s="119"/>
      <c r="U103" s="119"/>
    </row>
    <row r="104" spans="2:21" s="114" customFormat="1" ht="17" x14ac:dyDescent="0.25">
      <c r="B104" s="93"/>
      <c r="C104" s="116"/>
      <c r="D104" s="113"/>
      <c r="E104" s="90"/>
      <c r="F104" s="90" t="s">
        <v>57</v>
      </c>
      <c r="G104" s="90"/>
      <c r="H104" s="118" t="s">
        <v>46</v>
      </c>
      <c r="I104" s="119"/>
      <c r="J104" s="119"/>
      <c r="K104" s="119"/>
      <c r="L104" s="119"/>
      <c r="M104" s="119"/>
      <c r="N104" s="119"/>
      <c r="O104" s="119"/>
      <c r="P104" s="119"/>
      <c r="Q104" s="119"/>
      <c r="R104" s="119"/>
      <c r="S104" s="119"/>
      <c r="T104" s="119"/>
      <c r="U104" s="119"/>
    </row>
    <row r="105" spans="2:21" s="114" customFormat="1" ht="17" x14ac:dyDescent="0.25">
      <c r="B105" s="93"/>
      <c r="C105" s="116"/>
      <c r="D105" s="113" t="s">
        <v>20</v>
      </c>
      <c r="E105" s="90"/>
      <c r="F105" s="90"/>
      <c r="G105" s="90"/>
      <c r="H105" s="118" t="s">
        <v>46</v>
      </c>
      <c r="I105" s="119"/>
      <c r="J105" s="119"/>
      <c r="K105" s="119"/>
      <c r="L105" s="119"/>
      <c r="M105" s="119"/>
      <c r="N105" s="119"/>
      <c r="O105" s="119"/>
      <c r="P105" s="119"/>
      <c r="Q105" s="119"/>
      <c r="R105" s="119"/>
      <c r="S105" s="119"/>
      <c r="T105" s="119"/>
      <c r="U105" s="119"/>
    </row>
    <row r="106" spans="2:21" s="114" customFormat="1" ht="17" x14ac:dyDescent="0.25">
      <c r="B106" s="93"/>
      <c r="C106" s="116"/>
      <c r="D106" s="113" t="s">
        <v>21</v>
      </c>
      <c r="E106" s="90"/>
      <c r="F106" s="90"/>
      <c r="G106" s="90"/>
      <c r="H106" s="118" t="s">
        <v>46</v>
      </c>
      <c r="I106" s="119"/>
      <c r="J106" s="119"/>
      <c r="K106" s="119"/>
      <c r="L106" s="119"/>
      <c r="M106" s="119"/>
      <c r="N106" s="119"/>
      <c r="O106" s="119"/>
      <c r="P106" s="119"/>
      <c r="Q106" s="119"/>
      <c r="R106" s="119"/>
      <c r="S106" s="119"/>
      <c r="T106" s="119"/>
      <c r="U106" s="119"/>
    </row>
    <row r="107" spans="2:21" s="221" customFormat="1" ht="17" x14ac:dyDescent="0.25">
      <c r="B107" s="219"/>
      <c r="C107" s="116"/>
      <c r="D107" s="113" t="s">
        <v>58</v>
      </c>
      <c r="E107" s="113"/>
      <c r="F107" s="113"/>
      <c r="G107" s="113"/>
      <c r="H107" s="222" t="s">
        <v>46</v>
      </c>
      <c r="I107" s="224"/>
      <c r="J107" s="224"/>
      <c r="K107" s="224"/>
      <c r="L107" s="224"/>
      <c r="M107" s="224"/>
      <c r="N107" s="224"/>
      <c r="O107" s="224"/>
      <c r="P107" s="224"/>
      <c r="Q107" s="224"/>
      <c r="R107" s="224"/>
      <c r="S107" s="224"/>
      <c r="T107" s="224"/>
      <c r="U107" s="224"/>
    </row>
    <row r="108" spans="2:21" ht="16" customHeight="1" x14ac:dyDescent="0.25">
      <c r="B108" s="128"/>
      <c r="C108" s="128"/>
      <c r="D108" s="128"/>
      <c r="E108" s="128"/>
      <c r="F108" s="128"/>
      <c r="G108" s="128"/>
      <c r="H108" s="128"/>
      <c r="I108" s="129"/>
      <c r="J108" s="129"/>
      <c r="K108" s="129"/>
      <c r="L108" s="129"/>
      <c r="M108" s="129"/>
      <c r="N108" s="129"/>
      <c r="O108" s="129"/>
      <c r="P108" s="129"/>
      <c r="Q108" s="129"/>
      <c r="R108" s="129"/>
      <c r="S108" s="129"/>
      <c r="T108" s="129"/>
      <c r="U108" s="129"/>
    </row>
    <row r="109" spans="2:21" ht="20" x14ac:dyDescent="0.25">
      <c r="B109" s="155" t="s">
        <v>50</v>
      </c>
      <c r="C109" s="106"/>
      <c r="D109" s="107"/>
      <c r="E109" s="107"/>
      <c r="F109" s="107"/>
      <c r="G109" s="107"/>
      <c r="H109" s="108"/>
      <c r="I109" s="109">
        <v>2018</v>
      </c>
      <c r="J109" s="109">
        <f t="shared" ref="J109:U109" si="5">I109+1</f>
        <v>2019</v>
      </c>
      <c r="K109" s="109">
        <f t="shared" si="5"/>
        <v>2020</v>
      </c>
      <c r="L109" s="109">
        <f t="shared" si="5"/>
        <v>2021</v>
      </c>
      <c r="M109" s="109">
        <f t="shared" si="5"/>
        <v>2022</v>
      </c>
      <c r="N109" s="109">
        <f t="shared" si="5"/>
        <v>2023</v>
      </c>
      <c r="O109" s="109">
        <f t="shared" si="5"/>
        <v>2024</v>
      </c>
      <c r="P109" s="109">
        <f t="shared" si="5"/>
        <v>2025</v>
      </c>
      <c r="Q109" s="109">
        <f t="shared" si="5"/>
        <v>2026</v>
      </c>
      <c r="R109" s="109">
        <f t="shared" si="5"/>
        <v>2027</v>
      </c>
      <c r="S109" s="109">
        <f t="shared" si="5"/>
        <v>2028</v>
      </c>
      <c r="T109" s="109">
        <f t="shared" si="5"/>
        <v>2029</v>
      </c>
      <c r="U109" s="109">
        <f t="shared" si="5"/>
        <v>2030</v>
      </c>
    </row>
    <row r="110" spans="2:21" ht="7" customHeight="1" x14ac:dyDescent="0.25">
      <c r="B110" s="76"/>
      <c r="C110" s="76"/>
      <c r="D110" s="110"/>
      <c r="E110" s="76"/>
      <c r="F110" s="76"/>
      <c r="G110" s="76"/>
      <c r="H110" s="76"/>
      <c r="I110" s="111"/>
      <c r="J110" s="111"/>
      <c r="K110" s="111"/>
      <c r="L110" s="111"/>
      <c r="M110" s="111"/>
      <c r="N110" s="111"/>
      <c r="O110" s="111"/>
      <c r="P110" s="111"/>
      <c r="Q110" s="111"/>
      <c r="R110" s="111"/>
      <c r="S110" s="111"/>
      <c r="T110" s="111"/>
      <c r="U110" s="111"/>
    </row>
    <row r="111" spans="2:21" s="114" customFormat="1" ht="17" x14ac:dyDescent="0.25">
      <c r="B111" s="88"/>
      <c r="C111" s="112"/>
      <c r="D111" s="113" t="s">
        <v>24</v>
      </c>
      <c r="E111" s="90"/>
      <c r="F111" s="90"/>
      <c r="G111" s="90"/>
      <c r="H111" s="91"/>
      <c r="I111" s="92"/>
      <c r="J111" s="92"/>
      <c r="K111" s="92"/>
      <c r="L111" s="92"/>
      <c r="R111" s="76"/>
    </row>
    <row r="112" spans="2:21" s="114" customFormat="1" ht="17" x14ac:dyDescent="0.25">
      <c r="B112" s="115"/>
      <c r="C112" s="116"/>
      <c r="D112" s="117"/>
      <c r="E112" s="117"/>
      <c r="F112" s="90" t="s">
        <v>8</v>
      </c>
      <c r="G112" s="90"/>
      <c r="H112" s="118" t="s">
        <v>46</v>
      </c>
      <c r="I112" s="119"/>
      <c r="J112" s="119"/>
      <c r="K112" s="119"/>
      <c r="L112" s="119"/>
      <c r="M112" s="119"/>
      <c r="N112" s="119"/>
      <c r="O112" s="119"/>
      <c r="P112" s="119"/>
      <c r="Q112" s="119"/>
      <c r="R112" s="119"/>
      <c r="S112" s="119"/>
      <c r="T112" s="119"/>
      <c r="U112" s="119"/>
    </row>
    <row r="113" spans="2:21" s="114" customFormat="1" ht="17" x14ac:dyDescent="0.25">
      <c r="B113" s="93"/>
      <c r="C113" s="116"/>
      <c r="D113" s="117"/>
      <c r="E113" s="117"/>
      <c r="F113" s="90" t="s">
        <v>9</v>
      </c>
      <c r="G113" s="90"/>
      <c r="H113" s="118" t="s">
        <v>46</v>
      </c>
      <c r="I113" s="119"/>
      <c r="J113" s="119"/>
      <c r="K113" s="119"/>
      <c r="L113" s="119"/>
      <c r="M113" s="119"/>
      <c r="N113" s="119"/>
      <c r="O113" s="119"/>
      <c r="P113" s="119"/>
      <c r="Q113" s="119"/>
      <c r="R113" s="119"/>
      <c r="S113" s="119"/>
      <c r="T113" s="119"/>
      <c r="U113" s="119"/>
    </row>
    <row r="114" spans="2:21" s="114" customFormat="1" ht="17" x14ac:dyDescent="0.25">
      <c r="B114" s="93"/>
      <c r="C114" s="116"/>
      <c r="D114" s="117"/>
      <c r="E114" s="117"/>
      <c r="F114" s="90" t="s">
        <v>10</v>
      </c>
      <c r="G114" s="90"/>
      <c r="H114" s="118" t="s">
        <v>46</v>
      </c>
      <c r="I114" s="119"/>
      <c r="J114" s="119"/>
      <c r="K114" s="119"/>
      <c r="L114" s="119"/>
      <c r="M114" s="119"/>
      <c r="N114" s="119"/>
      <c r="O114" s="119"/>
      <c r="P114" s="119"/>
      <c r="Q114" s="119"/>
      <c r="R114" s="119"/>
      <c r="S114" s="119"/>
      <c r="T114" s="119"/>
      <c r="U114" s="119"/>
    </row>
    <row r="115" spans="2:21" s="114" customFormat="1" ht="17" x14ac:dyDescent="0.25">
      <c r="B115" s="93"/>
      <c r="C115" s="116"/>
      <c r="D115" s="117"/>
      <c r="E115" s="117"/>
      <c r="F115" s="90" t="s">
        <v>23</v>
      </c>
      <c r="G115" s="90"/>
      <c r="H115" s="118" t="s">
        <v>46</v>
      </c>
      <c r="I115" s="119"/>
      <c r="J115" s="119"/>
      <c r="K115" s="119"/>
      <c r="L115" s="119"/>
      <c r="M115" s="119"/>
      <c r="N115" s="119"/>
      <c r="O115" s="119"/>
      <c r="P115" s="119"/>
      <c r="Q115" s="119"/>
      <c r="R115" s="119"/>
      <c r="S115" s="119"/>
      <c r="T115" s="119"/>
      <c r="U115" s="119"/>
    </row>
    <row r="116" spans="2:21" s="114" customFormat="1" ht="17" x14ac:dyDescent="0.25">
      <c r="B116" s="93"/>
      <c r="C116" s="116"/>
      <c r="D116" s="117"/>
      <c r="E116" s="117"/>
      <c r="F116" s="90" t="s">
        <v>11</v>
      </c>
      <c r="G116" s="90"/>
      <c r="H116" s="118" t="s">
        <v>46</v>
      </c>
      <c r="I116" s="119"/>
      <c r="J116" s="119"/>
      <c r="K116" s="119"/>
      <c r="L116" s="119"/>
      <c r="M116" s="119"/>
      <c r="N116" s="119"/>
      <c r="O116" s="119"/>
      <c r="P116" s="119"/>
      <c r="Q116" s="119"/>
      <c r="R116" s="119"/>
      <c r="S116" s="119"/>
      <c r="T116" s="119"/>
      <c r="U116" s="119"/>
    </row>
    <row r="117" spans="2:21" s="114" customFormat="1" ht="17" x14ac:dyDescent="0.25">
      <c r="B117" s="93"/>
      <c r="C117" s="116"/>
      <c r="D117" s="117"/>
      <c r="E117" s="117"/>
      <c r="F117" s="90" t="s">
        <v>25</v>
      </c>
      <c r="G117" s="90"/>
      <c r="H117" s="118" t="s">
        <v>46</v>
      </c>
      <c r="I117" s="119"/>
      <c r="J117" s="119"/>
      <c r="K117" s="119"/>
      <c r="L117" s="119"/>
      <c r="M117" s="119"/>
      <c r="N117" s="119"/>
      <c r="O117" s="119"/>
      <c r="P117" s="119"/>
      <c r="Q117" s="119"/>
      <c r="R117" s="119"/>
      <c r="S117" s="119"/>
      <c r="T117" s="119"/>
      <c r="U117" s="119"/>
    </row>
    <row r="118" spans="2:21" s="114" customFormat="1" ht="17" x14ac:dyDescent="0.25">
      <c r="B118" s="93"/>
      <c r="C118" s="116"/>
      <c r="D118" s="113" t="s">
        <v>12</v>
      </c>
      <c r="E118" s="90"/>
      <c r="F118" s="90"/>
      <c r="G118" s="90"/>
      <c r="H118" s="118" t="s">
        <v>46</v>
      </c>
      <c r="I118" s="119"/>
      <c r="J118" s="119"/>
      <c r="K118" s="119"/>
      <c r="L118" s="119"/>
      <c r="M118" s="119"/>
      <c r="N118" s="119"/>
      <c r="O118" s="119"/>
      <c r="P118" s="119"/>
      <c r="Q118" s="119"/>
      <c r="R118" s="119"/>
      <c r="S118" s="119"/>
      <c r="T118" s="119"/>
      <c r="U118" s="119"/>
    </row>
    <row r="119" spans="2:21" s="114" customFormat="1" ht="17" x14ac:dyDescent="0.25">
      <c r="B119" s="93"/>
      <c r="C119" s="116"/>
      <c r="D119" s="113" t="s">
        <v>56</v>
      </c>
      <c r="E119" s="90"/>
      <c r="F119" s="90"/>
      <c r="G119" s="90"/>
      <c r="H119" s="118" t="s">
        <v>46</v>
      </c>
      <c r="I119" s="119"/>
      <c r="J119" s="119"/>
      <c r="K119" s="119"/>
      <c r="L119" s="119"/>
      <c r="M119" s="119"/>
      <c r="N119" s="119"/>
      <c r="O119" s="119"/>
      <c r="P119" s="119"/>
      <c r="Q119" s="119"/>
      <c r="R119" s="119"/>
      <c r="S119" s="119"/>
      <c r="T119" s="119"/>
      <c r="U119" s="119"/>
    </row>
    <row r="120" spans="2:21" s="114" customFormat="1" ht="17" x14ac:dyDescent="0.25">
      <c r="B120" s="93"/>
      <c r="C120" s="116"/>
      <c r="D120" s="113" t="s">
        <v>26</v>
      </c>
      <c r="E120" s="90"/>
      <c r="F120" s="90"/>
      <c r="G120" s="90"/>
      <c r="H120" s="121"/>
      <c r="I120" s="119"/>
      <c r="J120" s="119"/>
      <c r="K120" s="119"/>
      <c r="L120" s="119"/>
      <c r="M120" s="119"/>
      <c r="N120" s="119"/>
      <c r="O120" s="119"/>
      <c r="P120" s="119"/>
      <c r="Q120" s="119"/>
      <c r="R120" s="119"/>
      <c r="S120" s="119"/>
      <c r="T120" s="119"/>
      <c r="U120" s="119"/>
    </row>
    <row r="121" spans="2:21" s="114" customFormat="1" ht="17" x14ac:dyDescent="0.25">
      <c r="B121" s="93"/>
      <c r="C121" s="116"/>
      <c r="D121" s="117"/>
      <c r="E121" s="117"/>
      <c r="F121" s="90" t="s">
        <v>13</v>
      </c>
      <c r="G121" s="90"/>
      <c r="H121" s="118" t="s">
        <v>46</v>
      </c>
      <c r="I121" s="119"/>
      <c r="J121" s="119"/>
      <c r="K121" s="119"/>
      <c r="L121" s="119"/>
      <c r="M121" s="119"/>
      <c r="N121" s="119"/>
      <c r="O121" s="119"/>
      <c r="P121" s="119"/>
      <c r="Q121" s="119"/>
      <c r="R121" s="119"/>
      <c r="S121" s="119"/>
      <c r="T121" s="119"/>
      <c r="U121" s="119"/>
    </row>
    <row r="122" spans="2:21" s="114" customFormat="1" ht="17" x14ac:dyDescent="0.25">
      <c r="B122" s="93"/>
      <c r="C122" s="116"/>
      <c r="D122" s="117"/>
      <c r="E122" s="117"/>
      <c r="F122" s="90" t="s">
        <v>14</v>
      </c>
      <c r="G122" s="90"/>
      <c r="H122" s="118" t="s">
        <v>46</v>
      </c>
      <c r="I122" s="119"/>
      <c r="J122" s="119"/>
      <c r="K122" s="119"/>
      <c r="L122" s="119"/>
      <c r="M122" s="119"/>
      <c r="N122" s="119"/>
      <c r="O122" s="119"/>
      <c r="P122" s="119"/>
      <c r="Q122" s="119"/>
      <c r="R122" s="119"/>
      <c r="S122" s="119"/>
      <c r="T122" s="119"/>
      <c r="U122" s="119"/>
    </row>
    <row r="123" spans="2:21" s="114" customFormat="1" ht="17" x14ac:dyDescent="0.25">
      <c r="B123" s="93"/>
      <c r="C123" s="116"/>
      <c r="D123" s="113" t="s">
        <v>27</v>
      </c>
      <c r="E123" s="90"/>
      <c r="F123" s="90"/>
      <c r="G123" s="90"/>
      <c r="H123" s="118" t="s">
        <v>46</v>
      </c>
      <c r="I123" s="119"/>
      <c r="J123" s="119"/>
      <c r="K123" s="119"/>
      <c r="L123" s="119"/>
      <c r="M123" s="119"/>
      <c r="N123" s="119"/>
      <c r="O123" s="119"/>
      <c r="P123" s="119"/>
      <c r="Q123" s="119"/>
      <c r="R123" s="119"/>
      <c r="S123" s="119"/>
      <c r="T123" s="119"/>
      <c r="U123" s="119"/>
    </row>
    <row r="124" spans="2:21" s="114" customFormat="1" ht="17" x14ac:dyDescent="0.25">
      <c r="B124" s="93"/>
      <c r="C124" s="116"/>
      <c r="D124" s="113" t="s">
        <v>15</v>
      </c>
      <c r="E124" s="90"/>
      <c r="F124" s="90"/>
      <c r="G124" s="90"/>
      <c r="H124" s="91"/>
      <c r="I124" s="119"/>
      <c r="J124" s="119"/>
      <c r="K124" s="119"/>
      <c r="L124" s="119"/>
      <c r="M124" s="119"/>
      <c r="N124" s="119"/>
      <c r="O124" s="119"/>
      <c r="P124" s="119"/>
      <c r="Q124" s="119"/>
      <c r="R124" s="119"/>
      <c r="S124" s="119"/>
      <c r="T124" s="119"/>
      <c r="U124" s="119"/>
    </row>
    <row r="125" spans="2:21" s="114" customFormat="1" ht="17" x14ac:dyDescent="0.25">
      <c r="B125" s="93"/>
      <c r="C125" s="116"/>
      <c r="D125" s="113"/>
      <c r="E125" s="90"/>
      <c r="F125" s="90" t="s">
        <v>16</v>
      </c>
      <c r="G125" s="90"/>
      <c r="H125" s="118" t="s">
        <v>46</v>
      </c>
      <c r="I125" s="119"/>
      <c r="J125" s="119"/>
      <c r="K125" s="119"/>
      <c r="L125" s="119"/>
      <c r="M125" s="119"/>
      <c r="N125" s="119"/>
      <c r="O125" s="119"/>
      <c r="P125" s="119"/>
      <c r="Q125" s="119"/>
      <c r="R125" s="119"/>
      <c r="S125" s="119"/>
      <c r="T125" s="119"/>
      <c r="U125" s="119"/>
    </row>
    <row r="126" spans="2:21" s="114" customFormat="1" ht="17" x14ac:dyDescent="0.25">
      <c r="B126" s="93"/>
      <c r="C126" s="116"/>
      <c r="D126" s="113"/>
      <c r="E126" s="90"/>
      <c r="F126" s="90" t="s">
        <v>17</v>
      </c>
      <c r="G126" s="90"/>
      <c r="H126" s="118" t="s">
        <v>46</v>
      </c>
      <c r="I126" s="119"/>
      <c r="J126" s="119"/>
      <c r="K126" s="119"/>
      <c r="L126" s="119"/>
      <c r="M126" s="119"/>
      <c r="N126" s="119"/>
      <c r="O126" s="119"/>
      <c r="P126" s="119"/>
      <c r="Q126" s="119"/>
      <c r="R126" s="119"/>
      <c r="S126" s="119"/>
      <c r="T126" s="119"/>
      <c r="U126" s="119"/>
    </row>
    <row r="127" spans="2:21" s="114" customFormat="1" ht="17" x14ac:dyDescent="0.25">
      <c r="B127" s="93"/>
      <c r="C127" s="116"/>
      <c r="D127" s="113"/>
      <c r="E127" s="90"/>
      <c r="F127" s="90" t="s">
        <v>18</v>
      </c>
      <c r="G127" s="90"/>
      <c r="H127" s="118" t="s">
        <v>46</v>
      </c>
      <c r="I127" s="119"/>
      <c r="J127" s="119"/>
      <c r="K127" s="119"/>
      <c r="L127" s="119"/>
      <c r="M127" s="119"/>
      <c r="N127" s="119"/>
      <c r="O127" s="119"/>
      <c r="P127" s="119"/>
      <c r="Q127" s="119"/>
      <c r="R127" s="119"/>
      <c r="S127" s="119"/>
      <c r="T127" s="119"/>
      <c r="U127" s="119"/>
    </row>
    <row r="128" spans="2:21" s="114" customFormat="1" ht="17" x14ac:dyDescent="0.25">
      <c r="B128" s="93"/>
      <c r="C128" s="116"/>
      <c r="D128" s="113"/>
      <c r="E128" s="90"/>
      <c r="F128" s="90" t="s">
        <v>19</v>
      </c>
      <c r="G128" s="90"/>
      <c r="H128" s="118" t="s">
        <v>46</v>
      </c>
      <c r="I128" s="119"/>
      <c r="J128" s="119"/>
      <c r="K128" s="119"/>
      <c r="L128" s="119"/>
      <c r="M128" s="119"/>
      <c r="N128" s="119"/>
      <c r="O128" s="119"/>
      <c r="P128" s="119"/>
      <c r="Q128" s="119"/>
      <c r="R128" s="119"/>
      <c r="S128" s="119"/>
      <c r="T128" s="119"/>
      <c r="U128" s="119"/>
    </row>
    <row r="129" spans="2:21" s="114" customFormat="1" ht="17" x14ac:dyDescent="0.25">
      <c r="B129" s="93"/>
      <c r="C129" s="116"/>
      <c r="D129" s="113"/>
      <c r="E129" s="90"/>
      <c r="F129" s="90" t="s">
        <v>57</v>
      </c>
      <c r="G129" s="90"/>
      <c r="H129" s="118" t="s">
        <v>46</v>
      </c>
      <c r="I129" s="119"/>
      <c r="J129" s="119"/>
      <c r="K129" s="119"/>
      <c r="L129" s="119"/>
      <c r="M129" s="119"/>
      <c r="N129" s="119"/>
      <c r="O129" s="119"/>
      <c r="P129" s="119"/>
      <c r="Q129" s="119"/>
      <c r="R129" s="119"/>
      <c r="S129" s="119"/>
      <c r="T129" s="119"/>
      <c r="U129" s="119"/>
    </row>
    <row r="130" spans="2:21" s="114" customFormat="1" ht="17" x14ac:dyDescent="0.25">
      <c r="B130" s="93"/>
      <c r="C130" s="116"/>
      <c r="D130" s="113" t="s">
        <v>20</v>
      </c>
      <c r="E130" s="90"/>
      <c r="F130" s="90"/>
      <c r="G130" s="90"/>
      <c r="H130" s="118" t="s">
        <v>46</v>
      </c>
      <c r="I130" s="119"/>
      <c r="J130" s="119"/>
      <c r="K130" s="119"/>
      <c r="L130" s="119"/>
      <c r="M130" s="119"/>
      <c r="N130" s="119"/>
      <c r="O130" s="119"/>
      <c r="P130" s="119"/>
      <c r="Q130" s="119"/>
      <c r="R130" s="119"/>
      <c r="S130" s="119"/>
      <c r="T130" s="119"/>
      <c r="U130" s="119"/>
    </row>
    <row r="131" spans="2:21" s="114" customFormat="1" ht="17" x14ac:dyDescent="0.25">
      <c r="B131" s="93"/>
      <c r="C131" s="116"/>
      <c r="D131" s="113" t="s">
        <v>21</v>
      </c>
      <c r="E131" s="90"/>
      <c r="F131" s="90"/>
      <c r="G131" s="90"/>
      <c r="H131" s="118" t="s">
        <v>46</v>
      </c>
      <c r="I131" s="119"/>
      <c r="J131" s="119"/>
      <c r="K131" s="119"/>
      <c r="L131" s="119"/>
      <c r="M131" s="119"/>
      <c r="N131" s="119"/>
      <c r="O131" s="119"/>
      <c r="P131" s="119"/>
      <c r="Q131" s="119"/>
      <c r="R131" s="119"/>
      <c r="S131" s="119"/>
      <c r="T131" s="119"/>
      <c r="U131" s="119"/>
    </row>
    <row r="132" spans="2:21" s="221" customFormat="1" ht="17" x14ac:dyDescent="0.25">
      <c r="B132" s="219"/>
      <c r="C132" s="116"/>
      <c r="D132" s="113" t="s">
        <v>58</v>
      </c>
      <c r="E132" s="113"/>
      <c r="F132" s="113"/>
      <c r="G132" s="113"/>
      <c r="H132" s="222" t="s">
        <v>46</v>
      </c>
      <c r="I132" s="224"/>
      <c r="J132" s="224"/>
      <c r="K132" s="224"/>
      <c r="L132" s="224"/>
      <c r="M132" s="224"/>
      <c r="N132" s="224"/>
      <c r="O132" s="224"/>
      <c r="P132" s="224"/>
      <c r="Q132" s="224"/>
      <c r="R132" s="224"/>
      <c r="S132" s="224"/>
      <c r="T132" s="224"/>
      <c r="U132" s="224"/>
    </row>
    <row r="133" spans="2:21" ht="25" customHeight="1" x14ac:dyDescent="0.25">
      <c r="B133" s="128"/>
      <c r="C133" s="128"/>
      <c r="D133" s="128"/>
      <c r="E133" s="128"/>
      <c r="F133" s="128"/>
      <c r="G133" s="128"/>
      <c r="H133" s="128"/>
      <c r="I133" s="129"/>
      <c r="J133" s="129"/>
      <c r="K133" s="129"/>
      <c r="L133" s="129"/>
      <c r="M133" s="129"/>
      <c r="N133" s="129"/>
      <c r="O133" s="129"/>
      <c r="P133" s="129"/>
      <c r="Q133" s="129"/>
      <c r="R133" s="129"/>
      <c r="S133" s="129"/>
      <c r="T133" s="129"/>
      <c r="U133" s="129"/>
    </row>
    <row r="134" spans="2:21" ht="20" x14ac:dyDescent="0.25">
      <c r="B134" s="155" t="s">
        <v>106</v>
      </c>
      <c r="C134" s="106"/>
      <c r="D134" s="107"/>
      <c r="E134" s="107"/>
      <c r="F134" s="107"/>
      <c r="G134" s="107"/>
      <c r="H134" s="108"/>
      <c r="I134" s="109">
        <v>2018</v>
      </c>
      <c r="J134" s="109">
        <f t="shared" ref="J134:U134" si="6">I134+1</f>
        <v>2019</v>
      </c>
      <c r="K134" s="109">
        <f t="shared" si="6"/>
        <v>2020</v>
      </c>
      <c r="L134" s="109">
        <f t="shared" si="6"/>
        <v>2021</v>
      </c>
      <c r="M134" s="109">
        <f t="shared" si="6"/>
        <v>2022</v>
      </c>
      <c r="N134" s="109">
        <f t="shared" si="6"/>
        <v>2023</v>
      </c>
      <c r="O134" s="109">
        <f t="shared" si="6"/>
        <v>2024</v>
      </c>
      <c r="P134" s="109">
        <f t="shared" si="6"/>
        <v>2025</v>
      </c>
      <c r="Q134" s="109">
        <f t="shared" si="6"/>
        <v>2026</v>
      </c>
      <c r="R134" s="109">
        <f t="shared" si="6"/>
        <v>2027</v>
      </c>
      <c r="S134" s="109">
        <f t="shared" si="6"/>
        <v>2028</v>
      </c>
      <c r="T134" s="109">
        <f t="shared" si="6"/>
        <v>2029</v>
      </c>
      <c r="U134" s="109">
        <f t="shared" si="6"/>
        <v>2030</v>
      </c>
    </row>
    <row r="135" spans="2:21" ht="7" customHeight="1" x14ac:dyDescent="0.25">
      <c r="B135" s="76"/>
      <c r="C135" s="76"/>
      <c r="D135" s="110"/>
      <c r="E135" s="76"/>
      <c r="F135" s="76"/>
      <c r="G135" s="76"/>
      <c r="H135" s="76"/>
      <c r="I135" s="111"/>
      <c r="J135" s="111"/>
      <c r="K135" s="111"/>
      <c r="L135" s="111"/>
      <c r="M135" s="111"/>
      <c r="N135" s="111"/>
      <c r="O135" s="111"/>
      <c r="P135" s="111"/>
      <c r="Q135" s="111"/>
      <c r="R135" s="111"/>
      <c r="S135" s="111"/>
      <c r="T135" s="111"/>
      <c r="U135" s="111"/>
    </row>
    <row r="136" spans="2:21" s="114" customFormat="1" ht="17" x14ac:dyDescent="0.25">
      <c r="B136" s="88"/>
      <c r="C136" s="112"/>
      <c r="D136" s="113" t="s">
        <v>24</v>
      </c>
      <c r="E136" s="90"/>
      <c r="F136" s="90"/>
      <c r="G136" s="90"/>
      <c r="H136" s="91"/>
      <c r="I136" s="92"/>
      <c r="J136" s="92"/>
      <c r="K136" s="92"/>
      <c r="L136" s="92"/>
      <c r="R136" s="76"/>
    </row>
    <row r="137" spans="2:21" s="114" customFormat="1" ht="17" x14ac:dyDescent="0.25">
      <c r="B137" s="115"/>
      <c r="C137" s="116"/>
      <c r="D137" s="117"/>
      <c r="E137" s="117"/>
      <c r="F137" s="90" t="s">
        <v>8</v>
      </c>
      <c r="G137" s="90"/>
      <c r="H137" s="118" t="s">
        <v>46</v>
      </c>
      <c r="I137" s="119"/>
      <c r="J137" s="119"/>
      <c r="K137" s="119"/>
      <c r="L137" s="119"/>
      <c r="M137" s="119"/>
      <c r="N137" s="119"/>
      <c r="O137" s="119"/>
      <c r="P137" s="119"/>
      <c r="Q137" s="119"/>
      <c r="R137" s="119"/>
      <c r="S137" s="119"/>
      <c r="T137" s="119"/>
      <c r="U137" s="119"/>
    </row>
    <row r="138" spans="2:21" s="114" customFormat="1" ht="17" x14ac:dyDescent="0.25">
      <c r="B138" s="93"/>
      <c r="C138" s="116"/>
      <c r="D138" s="117"/>
      <c r="E138" s="117"/>
      <c r="F138" s="90" t="s">
        <v>9</v>
      </c>
      <c r="G138" s="90"/>
      <c r="H138" s="118" t="s">
        <v>46</v>
      </c>
      <c r="I138" s="119"/>
      <c r="J138" s="119"/>
      <c r="K138" s="119"/>
      <c r="L138" s="119"/>
      <c r="M138" s="119"/>
      <c r="N138" s="119"/>
      <c r="O138" s="119"/>
      <c r="P138" s="119"/>
      <c r="Q138" s="119"/>
      <c r="R138" s="119"/>
      <c r="S138" s="119"/>
      <c r="T138" s="119"/>
      <c r="U138" s="119"/>
    </row>
    <row r="139" spans="2:21" s="114" customFormat="1" ht="17" x14ac:dyDescent="0.25">
      <c r="B139" s="93"/>
      <c r="C139" s="116"/>
      <c r="D139" s="117"/>
      <c r="E139" s="117"/>
      <c r="F139" s="90" t="s">
        <v>10</v>
      </c>
      <c r="G139" s="90"/>
      <c r="H139" s="118" t="s">
        <v>46</v>
      </c>
      <c r="I139" s="119"/>
      <c r="J139" s="119"/>
      <c r="K139" s="119"/>
      <c r="L139" s="119"/>
      <c r="M139" s="119"/>
      <c r="N139" s="119"/>
      <c r="O139" s="119"/>
      <c r="P139" s="119"/>
      <c r="Q139" s="119"/>
      <c r="R139" s="119"/>
      <c r="S139" s="119"/>
      <c r="T139" s="119"/>
      <c r="U139" s="119"/>
    </row>
    <row r="140" spans="2:21" s="114" customFormat="1" ht="17" x14ac:dyDescent="0.25">
      <c r="B140" s="93"/>
      <c r="C140" s="116"/>
      <c r="D140" s="117"/>
      <c r="E140" s="117"/>
      <c r="F140" s="90" t="s">
        <v>23</v>
      </c>
      <c r="G140" s="90"/>
      <c r="H140" s="118" t="s">
        <v>46</v>
      </c>
      <c r="I140" s="119"/>
      <c r="J140" s="119"/>
      <c r="K140" s="119"/>
      <c r="L140" s="119"/>
      <c r="M140" s="119"/>
      <c r="N140" s="119"/>
      <c r="O140" s="119"/>
      <c r="P140" s="119"/>
      <c r="Q140" s="119"/>
      <c r="R140" s="119"/>
      <c r="S140" s="119"/>
      <c r="T140" s="119"/>
      <c r="U140" s="119"/>
    </row>
    <row r="141" spans="2:21" s="114" customFormat="1" ht="17" x14ac:dyDescent="0.25">
      <c r="B141" s="93"/>
      <c r="C141" s="116"/>
      <c r="D141" s="117"/>
      <c r="E141" s="117"/>
      <c r="F141" s="90" t="s">
        <v>11</v>
      </c>
      <c r="G141" s="90"/>
      <c r="H141" s="118" t="s">
        <v>46</v>
      </c>
      <c r="I141" s="119"/>
      <c r="J141" s="119"/>
      <c r="K141" s="119"/>
      <c r="L141" s="119"/>
      <c r="M141" s="119"/>
      <c r="N141" s="119"/>
      <c r="O141" s="119"/>
      <c r="P141" s="119"/>
      <c r="Q141" s="119"/>
      <c r="R141" s="119"/>
      <c r="S141" s="119"/>
      <c r="T141" s="119"/>
      <c r="U141" s="119"/>
    </row>
    <row r="142" spans="2:21" s="114" customFormat="1" ht="17" x14ac:dyDescent="0.25">
      <c r="B142" s="93"/>
      <c r="C142" s="116"/>
      <c r="D142" s="117"/>
      <c r="E142" s="117"/>
      <c r="F142" s="90" t="s">
        <v>25</v>
      </c>
      <c r="G142" s="90"/>
      <c r="H142" s="118" t="s">
        <v>46</v>
      </c>
      <c r="I142" s="119"/>
      <c r="J142" s="119"/>
      <c r="K142" s="119"/>
      <c r="L142" s="119"/>
      <c r="M142" s="119"/>
      <c r="N142" s="119"/>
      <c r="O142" s="119"/>
      <c r="P142" s="119"/>
      <c r="Q142" s="119"/>
      <c r="R142" s="119"/>
      <c r="S142" s="119"/>
      <c r="T142" s="119"/>
      <c r="U142" s="119"/>
    </row>
    <row r="143" spans="2:21" s="114" customFormat="1" ht="17" x14ac:dyDescent="0.25">
      <c r="B143" s="93"/>
      <c r="C143" s="116"/>
      <c r="D143" s="113" t="s">
        <v>12</v>
      </c>
      <c r="E143" s="90"/>
      <c r="F143" s="90"/>
      <c r="G143" s="90"/>
      <c r="H143" s="118" t="s">
        <v>46</v>
      </c>
      <c r="I143" s="119"/>
      <c r="J143" s="119"/>
      <c r="K143" s="119"/>
      <c r="L143" s="119"/>
      <c r="M143" s="119"/>
      <c r="N143" s="119"/>
      <c r="O143" s="119"/>
      <c r="P143" s="119"/>
      <c r="Q143" s="119"/>
      <c r="R143" s="119"/>
      <c r="S143" s="119"/>
      <c r="T143" s="119"/>
      <c r="U143" s="119"/>
    </row>
    <row r="144" spans="2:21" s="114" customFormat="1" ht="17" x14ac:dyDescent="0.25">
      <c r="B144" s="93"/>
      <c r="C144" s="116"/>
      <c r="D144" s="113" t="s">
        <v>56</v>
      </c>
      <c r="E144" s="90"/>
      <c r="F144" s="90"/>
      <c r="G144" s="90"/>
      <c r="H144" s="118" t="s">
        <v>46</v>
      </c>
      <c r="I144" s="119"/>
      <c r="J144" s="119"/>
      <c r="K144" s="119"/>
      <c r="L144" s="119"/>
      <c r="M144" s="119"/>
      <c r="N144" s="119"/>
      <c r="O144" s="119"/>
      <c r="P144" s="119"/>
      <c r="Q144" s="119"/>
      <c r="R144" s="119"/>
      <c r="S144" s="119"/>
      <c r="T144" s="119"/>
      <c r="U144" s="119"/>
    </row>
    <row r="145" spans="2:21" s="114" customFormat="1" ht="17" x14ac:dyDescent="0.25">
      <c r="B145" s="93"/>
      <c r="C145" s="116"/>
      <c r="D145" s="113" t="s">
        <v>26</v>
      </c>
      <c r="E145" s="90"/>
      <c r="F145" s="90"/>
      <c r="G145" s="90"/>
      <c r="H145" s="121"/>
      <c r="I145" s="119"/>
      <c r="J145" s="119"/>
      <c r="K145" s="119"/>
      <c r="L145" s="119"/>
      <c r="M145" s="119"/>
      <c r="N145" s="119"/>
      <c r="O145" s="119"/>
      <c r="P145" s="119"/>
      <c r="Q145" s="119"/>
      <c r="R145" s="119"/>
      <c r="S145" s="119"/>
      <c r="T145" s="119"/>
      <c r="U145" s="119"/>
    </row>
    <row r="146" spans="2:21" s="114" customFormat="1" ht="17" x14ac:dyDescent="0.25">
      <c r="B146" s="93"/>
      <c r="C146" s="116"/>
      <c r="D146" s="117"/>
      <c r="E146" s="117"/>
      <c r="F146" s="90" t="s">
        <v>13</v>
      </c>
      <c r="G146" s="90"/>
      <c r="H146" s="118" t="s">
        <v>46</v>
      </c>
      <c r="I146" s="119"/>
      <c r="J146" s="119"/>
      <c r="K146" s="119"/>
      <c r="L146" s="119"/>
      <c r="M146" s="119"/>
      <c r="N146" s="119"/>
      <c r="O146" s="119"/>
      <c r="P146" s="119"/>
      <c r="Q146" s="119"/>
      <c r="R146" s="119"/>
      <c r="S146" s="119"/>
      <c r="T146" s="119"/>
      <c r="U146" s="119"/>
    </row>
    <row r="147" spans="2:21" s="114" customFormat="1" ht="17" x14ac:dyDescent="0.25">
      <c r="B147" s="93"/>
      <c r="C147" s="116"/>
      <c r="D147" s="117"/>
      <c r="E147" s="117"/>
      <c r="F147" s="90" t="s">
        <v>14</v>
      </c>
      <c r="G147" s="90"/>
      <c r="H147" s="118" t="s">
        <v>46</v>
      </c>
      <c r="I147" s="119"/>
      <c r="J147" s="119"/>
      <c r="K147" s="119"/>
      <c r="L147" s="119"/>
      <c r="M147" s="119"/>
      <c r="N147" s="119"/>
      <c r="O147" s="119"/>
      <c r="P147" s="119"/>
      <c r="Q147" s="119"/>
      <c r="R147" s="119"/>
      <c r="S147" s="119"/>
      <c r="T147" s="119"/>
      <c r="U147" s="119"/>
    </row>
    <row r="148" spans="2:21" s="114" customFormat="1" ht="17" x14ac:dyDescent="0.25">
      <c r="B148" s="93"/>
      <c r="C148" s="116"/>
      <c r="D148" s="113" t="s">
        <v>27</v>
      </c>
      <c r="E148" s="90"/>
      <c r="F148" s="90"/>
      <c r="G148" s="90"/>
      <c r="H148" s="118" t="s">
        <v>46</v>
      </c>
      <c r="I148" s="119"/>
      <c r="J148" s="119"/>
      <c r="K148" s="119"/>
      <c r="L148" s="119"/>
      <c r="M148" s="119"/>
      <c r="N148" s="119"/>
      <c r="O148" s="119"/>
      <c r="P148" s="119"/>
      <c r="Q148" s="119"/>
      <c r="R148" s="119"/>
      <c r="S148" s="119"/>
      <c r="T148" s="119"/>
      <c r="U148" s="119"/>
    </row>
    <row r="149" spans="2:21" s="114" customFormat="1" ht="17" x14ac:dyDescent="0.25">
      <c r="B149" s="93"/>
      <c r="C149" s="116"/>
      <c r="D149" s="113" t="s">
        <v>15</v>
      </c>
      <c r="E149" s="90"/>
      <c r="F149" s="90"/>
      <c r="G149" s="90"/>
      <c r="H149" s="91"/>
      <c r="I149" s="119"/>
      <c r="J149" s="119"/>
      <c r="K149" s="119"/>
      <c r="L149" s="119"/>
      <c r="M149" s="119"/>
      <c r="N149" s="119"/>
      <c r="O149" s="119"/>
      <c r="P149" s="119"/>
      <c r="Q149" s="119"/>
      <c r="R149" s="119"/>
      <c r="S149" s="119"/>
      <c r="T149" s="119"/>
      <c r="U149" s="119"/>
    </row>
    <row r="150" spans="2:21" s="114" customFormat="1" ht="17" x14ac:dyDescent="0.25">
      <c r="B150" s="93"/>
      <c r="C150" s="116"/>
      <c r="D150" s="113"/>
      <c r="E150" s="90"/>
      <c r="F150" s="90" t="s">
        <v>16</v>
      </c>
      <c r="G150" s="90"/>
      <c r="H150" s="118" t="s">
        <v>46</v>
      </c>
      <c r="I150" s="119"/>
      <c r="J150" s="119"/>
      <c r="K150" s="119"/>
      <c r="L150" s="119"/>
      <c r="M150" s="119"/>
      <c r="N150" s="119"/>
      <c r="O150" s="119"/>
      <c r="P150" s="119"/>
      <c r="Q150" s="119"/>
      <c r="R150" s="119"/>
      <c r="S150" s="119"/>
      <c r="T150" s="119"/>
      <c r="U150" s="119"/>
    </row>
    <row r="151" spans="2:21" s="114" customFormat="1" ht="17" x14ac:dyDescent="0.25">
      <c r="B151" s="93"/>
      <c r="C151" s="116"/>
      <c r="D151" s="113"/>
      <c r="E151" s="90"/>
      <c r="F151" s="90" t="s">
        <v>17</v>
      </c>
      <c r="G151" s="90"/>
      <c r="H151" s="118" t="s">
        <v>46</v>
      </c>
      <c r="I151" s="119"/>
      <c r="J151" s="119"/>
      <c r="K151" s="119"/>
      <c r="L151" s="119"/>
      <c r="M151" s="119"/>
      <c r="N151" s="119"/>
      <c r="O151" s="119"/>
      <c r="P151" s="119"/>
      <c r="Q151" s="119"/>
      <c r="R151" s="119"/>
      <c r="S151" s="119"/>
      <c r="T151" s="119"/>
      <c r="U151" s="119"/>
    </row>
    <row r="152" spans="2:21" s="114" customFormat="1" ht="17" x14ac:dyDescent="0.25">
      <c r="B152" s="93"/>
      <c r="C152" s="116"/>
      <c r="D152" s="113"/>
      <c r="E152" s="90"/>
      <c r="F152" s="90" t="s">
        <v>18</v>
      </c>
      <c r="G152" s="90"/>
      <c r="H152" s="118" t="s">
        <v>46</v>
      </c>
      <c r="I152" s="119"/>
      <c r="J152" s="119"/>
      <c r="K152" s="119"/>
      <c r="L152" s="119"/>
      <c r="M152" s="119"/>
      <c r="N152" s="119"/>
      <c r="O152" s="119"/>
      <c r="P152" s="119"/>
      <c r="Q152" s="119"/>
      <c r="R152" s="119"/>
      <c r="S152" s="119"/>
      <c r="T152" s="119"/>
      <c r="U152" s="119"/>
    </row>
    <row r="153" spans="2:21" s="114" customFormat="1" ht="17" x14ac:dyDescent="0.25">
      <c r="B153" s="93"/>
      <c r="C153" s="116"/>
      <c r="D153" s="113"/>
      <c r="E153" s="90"/>
      <c r="F153" s="90" t="s">
        <v>19</v>
      </c>
      <c r="G153" s="90"/>
      <c r="H153" s="118" t="s">
        <v>46</v>
      </c>
      <c r="I153" s="119"/>
      <c r="J153" s="119"/>
      <c r="K153" s="119"/>
      <c r="L153" s="119"/>
      <c r="M153" s="119"/>
      <c r="N153" s="119"/>
      <c r="O153" s="119"/>
      <c r="P153" s="119"/>
      <c r="Q153" s="119"/>
      <c r="R153" s="119"/>
      <c r="S153" s="119"/>
      <c r="T153" s="119"/>
      <c r="U153" s="119"/>
    </row>
    <row r="154" spans="2:21" s="114" customFormat="1" ht="17" x14ac:dyDescent="0.25">
      <c r="B154" s="93"/>
      <c r="C154" s="116"/>
      <c r="D154" s="113"/>
      <c r="E154" s="90"/>
      <c r="F154" s="90" t="s">
        <v>57</v>
      </c>
      <c r="G154" s="90"/>
      <c r="H154" s="118" t="s">
        <v>46</v>
      </c>
      <c r="I154" s="119"/>
      <c r="J154" s="119"/>
      <c r="K154" s="119"/>
      <c r="L154" s="119"/>
      <c r="M154" s="119"/>
      <c r="N154" s="119"/>
      <c r="O154" s="119"/>
      <c r="P154" s="119"/>
      <c r="Q154" s="119"/>
      <c r="R154" s="119"/>
      <c r="S154" s="119"/>
      <c r="T154" s="119"/>
      <c r="U154" s="119"/>
    </row>
    <row r="155" spans="2:21" s="114" customFormat="1" ht="17" x14ac:dyDescent="0.25">
      <c r="B155" s="93"/>
      <c r="C155" s="116"/>
      <c r="D155" s="113" t="s">
        <v>20</v>
      </c>
      <c r="E155" s="90"/>
      <c r="F155" s="90"/>
      <c r="G155" s="90"/>
      <c r="H155" s="118" t="s">
        <v>46</v>
      </c>
      <c r="I155" s="119"/>
      <c r="J155" s="119"/>
      <c r="K155" s="119"/>
      <c r="L155" s="119"/>
      <c r="M155" s="119"/>
      <c r="N155" s="119"/>
      <c r="O155" s="119"/>
      <c r="P155" s="119"/>
      <c r="Q155" s="119"/>
      <c r="R155" s="119"/>
      <c r="S155" s="119"/>
      <c r="T155" s="119"/>
      <c r="U155" s="119"/>
    </row>
    <row r="156" spans="2:21" s="114" customFormat="1" ht="17" x14ac:dyDescent="0.25">
      <c r="B156" s="93"/>
      <c r="C156" s="116"/>
      <c r="D156" s="113" t="s">
        <v>21</v>
      </c>
      <c r="E156" s="90"/>
      <c r="F156" s="90"/>
      <c r="G156" s="90"/>
      <c r="H156" s="118" t="s">
        <v>46</v>
      </c>
      <c r="I156" s="119"/>
      <c r="J156" s="119"/>
      <c r="K156" s="119"/>
      <c r="L156" s="119"/>
      <c r="M156" s="119"/>
      <c r="N156" s="119"/>
      <c r="O156" s="119"/>
      <c r="P156" s="119"/>
      <c r="Q156" s="119"/>
      <c r="R156" s="119"/>
      <c r="S156" s="119"/>
      <c r="T156" s="119"/>
      <c r="U156" s="119"/>
    </row>
    <row r="157" spans="2:21" s="221" customFormat="1" ht="17" x14ac:dyDescent="0.25">
      <c r="B157" s="219"/>
      <c r="C157" s="116"/>
      <c r="D157" s="113" t="s">
        <v>58</v>
      </c>
      <c r="E157" s="113"/>
      <c r="F157" s="113"/>
      <c r="G157" s="113"/>
      <c r="H157" s="222" t="s">
        <v>46</v>
      </c>
      <c r="I157" s="224"/>
      <c r="J157" s="224"/>
      <c r="K157" s="224"/>
      <c r="L157" s="224"/>
      <c r="M157" s="224"/>
      <c r="N157" s="224"/>
      <c r="O157" s="224"/>
      <c r="P157" s="224"/>
      <c r="Q157" s="224"/>
      <c r="R157" s="224"/>
      <c r="S157" s="224"/>
      <c r="T157" s="224"/>
      <c r="U157" s="224"/>
    </row>
    <row r="158" spans="2:21" ht="12" customHeight="1" x14ac:dyDescent="0.25">
      <c r="B158" s="128"/>
      <c r="C158" s="128"/>
      <c r="D158" s="128"/>
      <c r="E158" s="128"/>
      <c r="F158" s="128"/>
      <c r="G158" s="128"/>
      <c r="H158" s="128"/>
      <c r="I158" s="129"/>
      <c r="J158" s="129"/>
      <c r="K158" s="129"/>
      <c r="L158" s="129"/>
      <c r="M158" s="129"/>
      <c r="N158" s="129"/>
      <c r="O158" s="129"/>
      <c r="P158" s="129"/>
      <c r="Q158" s="129"/>
      <c r="R158" s="129"/>
      <c r="S158" s="129"/>
      <c r="T158" s="129"/>
      <c r="U158" s="129"/>
    </row>
    <row r="159" spans="2:21" ht="21" customHeight="1" x14ac:dyDescent="0.25">
      <c r="B159" s="154" t="s">
        <v>224</v>
      </c>
      <c r="C159" s="104"/>
      <c r="D159" s="104"/>
      <c r="E159" s="104"/>
      <c r="F159" s="104"/>
      <c r="G159" s="104"/>
      <c r="H159" s="104"/>
      <c r="I159" s="105"/>
      <c r="J159" s="105"/>
      <c r="K159" s="105"/>
      <c r="L159" s="105"/>
      <c r="M159" s="105"/>
      <c r="N159" s="105"/>
      <c r="O159" s="105"/>
      <c r="P159" s="105"/>
      <c r="Q159" s="105"/>
      <c r="R159" s="105"/>
      <c r="S159" s="105"/>
      <c r="T159" s="105"/>
      <c r="U159" s="105"/>
    </row>
    <row r="160" spans="2:21" ht="20" x14ac:dyDescent="0.25">
      <c r="B160" s="155" t="s">
        <v>100</v>
      </c>
      <c r="C160" s="106"/>
      <c r="D160" s="107"/>
      <c r="E160" s="107"/>
      <c r="F160" s="107"/>
      <c r="G160" s="107"/>
      <c r="H160" s="108"/>
      <c r="I160" s="109">
        <v>2018</v>
      </c>
      <c r="J160" s="109">
        <f t="shared" ref="J160:U160" si="7">I160+1</f>
        <v>2019</v>
      </c>
      <c r="K160" s="109">
        <f t="shared" si="7"/>
        <v>2020</v>
      </c>
      <c r="L160" s="109">
        <f t="shared" si="7"/>
        <v>2021</v>
      </c>
      <c r="M160" s="109">
        <f t="shared" si="7"/>
        <v>2022</v>
      </c>
      <c r="N160" s="109">
        <f t="shared" si="7"/>
        <v>2023</v>
      </c>
      <c r="O160" s="109">
        <f t="shared" si="7"/>
        <v>2024</v>
      </c>
      <c r="P160" s="109">
        <f t="shared" si="7"/>
        <v>2025</v>
      </c>
      <c r="Q160" s="109">
        <f t="shared" si="7"/>
        <v>2026</v>
      </c>
      <c r="R160" s="109">
        <f t="shared" si="7"/>
        <v>2027</v>
      </c>
      <c r="S160" s="109">
        <f t="shared" si="7"/>
        <v>2028</v>
      </c>
      <c r="T160" s="109">
        <f t="shared" si="7"/>
        <v>2029</v>
      </c>
      <c r="U160" s="109">
        <f t="shared" si="7"/>
        <v>2030</v>
      </c>
    </row>
    <row r="161" spans="2:21" ht="7" customHeight="1" x14ac:dyDescent="0.25">
      <c r="B161" s="76"/>
      <c r="C161" s="76"/>
      <c r="D161" s="110"/>
      <c r="E161" s="76"/>
      <c r="F161" s="76"/>
      <c r="G161" s="76"/>
      <c r="H161" s="76"/>
      <c r="I161" s="111"/>
      <c r="J161" s="111"/>
      <c r="K161" s="111"/>
      <c r="L161" s="111"/>
      <c r="M161" s="111"/>
      <c r="N161" s="111"/>
      <c r="O161" s="111"/>
      <c r="P161" s="111"/>
      <c r="Q161" s="111"/>
      <c r="R161" s="111"/>
      <c r="S161" s="111"/>
      <c r="T161" s="111"/>
      <c r="U161" s="111"/>
    </row>
    <row r="162" spans="2:21" s="114" customFormat="1" ht="17" x14ac:dyDescent="0.25">
      <c r="B162" s="88"/>
      <c r="C162" s="112"/>
      <c r="D162" s="113" t="s">
        <v>24</v>
      </c>
      <c r="E162" s="90"/>
      <c r="F162" s="90"/>
      <c r="G162" s="90"/>
      <c r="H162" s="91"/>
      <c r="I162" s="92"/>
      <c r="J162" s="92"/>
      <c r="K162" s="92"/>
      <c r="L162" s="92"/>
      <c r="R162" s="76"/>
    </row>
    <row r="163" spans="2:21" s="114" customFormat="1" ht="17" x14ac:dyDescent="0.25">
      <c r="B163" s="115"/>
      <c r="C163" s="116"/>
      <c r="D163" s="117"/>
      <c r="E163" s="117"/>
      <c r="F163" s="90" t="s">
        <v>8</v>
      </c>
      <c r="G163" s="90"/>
      <c r="H163" s="118" t="s">
        <v>46</v>
      </c>
      <c r="I163" s="167"/>
      <c r="J163" s="167"/>
      <c r="K163" s="167"/>
      <c r="L163" s="167"/>
      <c r="M163" s="167"/>
      <c r="N163" s="167"/>
      <c r="O163" s="167"/>
      <c r="P163" s="167"/>
      <c r="Q163" s="167"/>
      <c r="R163" s="167"/>
      <c r="S163" s="167"/>
      <c r="T163" s="167"/>
      <c r="U163" s="167"/>
    </row>
    <row r="164" spans="2:21" s="114" customFormat="1" ht="17" x14ac:dyDescent="0.25">
      <c r="B164" s="93"/>
      <c r="C164" s="116"/>
      <c r="D164" s="117"/>
      <c r="E164" s="117"/>
      <c r="F164" s="90" t="s">
        <v>9</v>
      </c>
      <c r="G164" s="90"/>
      <c r="H164" s="118" t="s">
        <v>46</v>
      </c>
      <c r="I164" s="167"/>
      <c r="J164" s="167"/>
      <c r="K164" s="167"/>
      <c r="L164" s="167"/>
      <c r="M164" s="167"/>
      <c r="N164" s="167"/>
      <c r="O164" s="167"/>
      <c r="P164" s="167"/>
      <c r="Q164" s="167"/>
      <c r="R164" s="167"/>
      <c r="S164" s="167"/>
      <c r="T164" s="167"/>
      <c r="U164" s="167"/>
    </row>
    <row r="165" spans="2:21" s="114" customFormat="1" ht="17" x14ac:dyDescent="0.25">
      <c r="B165" s="93"/>
      <c r="C165" s="116"/>
      <c r="D165" s="117"/>
      <c r="E165" s="117"/>
      <c r="F165" s="90" t="s">
        <v>10</v>
      </c>
      <c r="G165" s="90"/>
      <c r="H165" s="118" t="s">
        <v>46</v>
      </c>
      <c r="I165" s="167"/>
      <c r="J165" s="167"/>
      <c r="K165" s="167"/>
      <c r="L165" s="167"/>
      <c r="M165" s="167"/>
      <c r="N165" s="167"/>
      <c r="O165" s="167"/>
      <c r="P165" s="167"/>
      <c r="Q165" s="167"/>
      <c r="R165" s="167"/>
      <c r="S165" s="167"/>
      <c r="T165" s="167"/>
      <c r="U165" s="167"/>
    </row>
    <row r="166" spans="2:21" s="114" customFormat="1" ht="17" x14ac:dyDescent="0.25">
      <c r="B166" s="93"/>
      <c r="C166" s="116"/>
      <c r="D166" s="117"/>
      <c r="E166" s="117"/>
      <c r="F166" s="90" t="s">
        <v>23</v>
      </c>
      <c r="G166" s="90"/>
      <c r="H166" s="118" t="s">
        <v>46</v>
      </c>
      <c r="I166" s="167"/>
      <c r="J166" s="167"/>
      <c r="K166" s="167"/>
      <c r="L166" s="167"/>
      <c r="M166" s="167"/>
      <c r="N166" s="167"/>
      <c r="O166" s="167"/>
      <c r="P166" s="167"/>
      <c r="Q166" s="167"/>
      <c r="R166" s="167"/>
      <c r="S166" s="167"/>
      <c r="T166" s="167"/>
      <c r="U166" s="167"/>
    </row>
    <row r="167" spans="2:21" s="114" customFormat="1" ht="17" x14ac:dyDescent="0.25">
      <c r="B167" s="93"/>
      <c r="C167" s="116"/>
      <c r="D167" s="117"/>
      <c r="E167" s="117"/>
      <c r="F167" s="90" t="s">
        <v>11</v>
      </c>
      <c r="G167" s="90"/>
      <c r="H167" s="118" t="s">
        <v>46</v>
      </c>
      <c r="I167" s="167"/>
      <c r="J167" s="167"/>
      <c r="K167" s="167"/>
      <c r="L167" s="167"/>
      <c r="M167" s="167"/>
      <c r="N167" s="167"/>
      <c r="O167" s="167"/>
      <c r="P167" s="167"/>
      <c r="Q167" s="167"/>
      <c r="R167" s="167"/>
      <c r="S167" s="167"/>
      <c r="T167" s="167"/>
      <c r="U167" s="167"/>
    </row>
    <row r="168" spans="2:21" s="114" customFormat="1" ht="17" x14ac:dyDescent="0.25">
      <c r="B168" s="93"/>
      <c r="C168" s="116"/>
      <c r="D168" s="117"/>
      <c r="E168" s="117"/>
      <c r="F168" s="90" t="s">
        <v>25</v>
      </c>
      <c r="G168" s="90"/>
      <c r="H168" s="118" t="s">
        <v>46</v>
      </c>
      <c r="I168" s="167"/>
      <c r="J168" s="167"/>
      <c r="K168" s="167"/>
      <c r="L168" s="167"/>
      <c r="M168" s="167"/>
      <c r="N168" s="167"/>
      <c r="O168" s="167"/>
      <c r="P168" s="167"/>
      <c r="Q168" s="167"/>
      <c r="R168" s="167"/>
      <c r="S168" s="167"/>
      <c r="T168" s="167"/>
      <c r="U168" s="167"/>
    </row>
    <row r="169" spans="2:21" s="114" customFormat="1" ht="17" x14ac:dyDescent="0.25">
      <c r="B169" s="93"/>
      <c r="C169" s="116"/>
      <c r="D169" s="113" t="s">
        <v>12</v>
      </c>
      <c r="E169" s="90"/>
      <c r="F169" s="90"/>
      <c r="G169" s="90"/>
      <c r="H169" s="118" t="s">
        <v>46</v>
      </c>
      <c r="I169" s="167"/>
      <c r="J169" s="167"/>
      <c r="K169" s="167"/>
      <c r="L169" s="167"/>
      <c r="M169" s="167"/>
      <c r="N169" s="167"/>
      <c r="O169" s="167"/>
      <c r="P169" s="167"/>
      <c r="Q169" s="167"/>
      <c r="R169" s="167"/>
      <c r="S169" s="167"/>
      <c r="T169" s="167"/>
      <c r="U169" s="167"/>
    </row>
    <row r="170" spans="2:21" s="114" customFormat="1" ht="17" x14ac:dyDescent="0.25">
      <c r="B170" s="93"/>
      <c r="C170" s="116"/>
      <c r="D170" s="113" t="s">
        <v>56</v>
      </c>
      <c r="E170" s="90"/>
      <c r="F170" s="90"/>
      <c r="G170" s="90"/>
      <c r="H170" s="118" t="s">
        <v>46</v>
      </c>
      <c r="I170" s="167"/>
      <c r="J170" s="167"/>
      <c r="K170" s="167"/>
      <c r="L170" s="167"/>
      <c r="M170" s="167"/>
      <c r="N170" s="167"/>
      <c r="O170" s="167"/>
      <c r="P170" s="167"/>
      <c r="Q170" s="167"/>
      <c r="R170" s="167"/>
      <c r="S170" s="167"/>
      <c r="T170" s="167"/>
      <c r="U170" s="167"/>
    </row>
    <row r="171" spans="2:21" s="114" customFormat="1" ht="17" x14ac:dyDescent="0.25">
      <c r="B171" s="93"/>
      <c r="C171" s="116"/>
      <c r="D171" s="113" t="s">
        <v>26</v>
      </c>
      <c r="E171" s="90"/>
      <c r="F171" s="90"/>
      <c r="G171" s="90"/>
      <c r="H171" s="121"/>
      <c r="I171" s="167"/>
      <c r="J171" s="167"/>
      <c r="K171" s="167"/>
      <c r="L171" s="167"/>
      <c r="M171" s="167"/>
      <c r="N171" s="167"/>
      <c r="O171" s="167"/>
      <c r="P171" s="167"/>
      <c r="Q171" s="167"/>
      <c r="R171" s="167"/>
      <c r="S171" s="167"/>
      <c r="T171" s="167"/>
      <c r="U171" s="167"/>
    </row>
    <row r="172" spans="2:21" s="114" customFormat="1" ht="17" x14ac:dyDescent="0.25">
      <c r="B172" s="93"/>
      <c r="C172" s="116"/>
      <c r="D172" s="117"/>
      <c r="E172" s="117"/>
      <c r="F172" s="90" t="s">
        <v>13</v>
      </c>
      <c r="G172" s="90"/>
      <c r="H172" s="118" t="s">
        <v>46</v>
      </c>
      <c r="I172" s="167"/>
      <c r="J172" s="167"/>
      <c r="K172" s="167"/>
      <c r="L172" s="167"/>
      <c r="M172" s="167"/>
      <c r="N172" s="167"/>
      <c r="O172" s="167"/>
      <c r="P172" s="167"/>
      <c r="Q172" s="167"/>
      <c r="R172" s="167"/>
      <c r="S172" s="167"/>
      <c r="T172" s="167"/>
      <c r="U172" s="167"/>
    </row>
    <row r="173" spans="2:21" s="114" customFormat="1" ht="17" x14ac:dyDescent="0.25">
      <c r="B173" s="93"/>
      <c r="C173" s="116"/>
      <c r="D173" s="117"/>
      <c r="E173" s="117"/>
      <c r="F173" s="90" t="s">
        <v>14</v>
      </c>
      <c r="G173" s="90"/>
      <c r="H173" s="118" t="s">
        <v>46</v>
      </c>
      <c r="I173" s="167"/>
      <c r="J173" s="167"/>
      <c r="K173" s="167"/>
      <c r="L173" s="167"/>
      <c r="M173" s="167"/>
      <c r="N173" s="167"/>
      <c r="O173" s="167"/>
      <c r="P173" s="167"/>
      <c r="Q173" s="167"/>
      <c r="R173" s="167"/>
      <c r="S173" s="167"/>
      <c r="T173" s="167"/>
      <c r="U173" s="167"/>
    </row>
    <row r="174" spans="2:21" s="114" customFormat="1" ht="17" x14ac:dyDescent="0.25">
      <c r="B174" s="93"/>
      <c r="C174" s="116"/>
      <c r="D174" s="113" t="s">
        <v>27</v>
      </c>
      <c r="E174" s="90"/>
      <c r="F174" s="90"/>
      <c r="G174" s="90"/>
      <c r="H174" s="118" t="s">
        <v>46</v>
      </c>
      <c r="I174" s="167"/>
      <c r="J174" s="167"/>
      <c r="K174" s="167"/>
      <c r="L174" s="167"/>
      <c r="M174" s="167"/>
      <c r="N174" s="167"/>
      <c r="O174" s="167"/>
      <c r="P174" s="167"/>
      <c r="Q174" s="167"/>
      <c r="R174" s="167"/>
      <c r="S174" s="167"/>
      <c r="T174" s="167"/>
      <c r="U174" s="167"/>
    </row>
    <row r="175" spans="2:21" s="114" customFormat="1" ht="17" x14ac:dyDescent="0.25">
      <c r="B175" s="93"/>
      <c r="C175" s="116"/>
      <c r="D175" s="113" t="s">
        <v>15</v>
      </c>
      <c r="E175" s="90"/>
      <c r="F175" s="90"/>
      <c r="G175" s="90"/>
      <c r="H175" s="91"/>
      <c r="I175" s="167"/>
      <c r="J175" s="167"/>
      <c r="K175" s="167"/>
      <c r="L175" s="167"/>
      <c r="M175" s="167"/>
      <c r="N175" s="167"/>
      <c r="O175" s="167"/>
      <c r="P175" s="167"/>
      <c r="Q175" s="167"/>
      <c r="R175" s="167"/>
      <c r="S175" s="167"/>
      <c r="T175" s="167"/>
      <c r="U175" s="167"/>
    </row>
    <row r="176" spans="2:21" s="114" customFormat="1" ht="17" x14ac:dyDescent="0.25">
      <c r="B176" s="93"/>
      <c r="C176" s="116"/>
      <c r="D176" s="113"/>
      <c r="E176" s="90"/>
      <c r="F176" s="90" t="s">
        <v>16</v>
      </c>
      <c r="G176" s="90"/>
      <c r="H176" s="118" t="s">
        <v>46</v>
      </c>
      <c r="I176" s="167"/>
      <c r="J176" s="167"/>
      <c r="K176" s="167"/>
      <c r="L176" s="167"/>
      <c r="M176" s="167"/>
      <c r="N176" s="167"/>
      <c r="O176" s="167"/>
      <c r="P176" s="167"/>
      <c r="Q176" s="167"/>
      <c r="R176" s="167"/>
      <c r="S176" s="167"/>
      <c r="T176" s="167"/>
      <c r="U176" s="167"/>
    </row>
    <row r="177" spans="2:21" s="114" customFormat="1" ht="17" x14ac:dyDescent="0.25">
      <c r="B177" s="93"/>
      <c r="C177" s="116"/>
      <c r="D177" s="113"/>
      <c r="E177" s="90"/>
      <c r="F177" s="90" t="s">
        <v>17</v>
      </c>
      <c r="G177" s="90"/>
      <c r="H177" s="118" t="s">
        <v>46</v>
      </c>
      <c r="I177" s="167"/>
      <c r="J177" s="167"/>
      <c r="K177" s="167"/>
      <c r="L177" s="167"/>
      <c r="M177" s="167"/>
      <c r="N177" s="167"/>
      <c r="O177" s="167"/>
      <c r="P177" s="167"/>
      <c r="Q177" s="167"/>
      <c r="R177" s="167"/>
      <c r="S177" s="167"/>
      <c r="T177" s="167"/>
      <c r="U177" s="167"/>
    </row>
    <row r="178" spans="2:21" s="114" customFormat="1" ht="17" x14ac:dyDescent="0.25">
      <c r="B178" s="93"/>
      <c r="C178" s="116"/>
      <c r="D178" s="113"/>
      <c r="E178" s="90"/>
      <c r="F178" s="90" t="s">
        <v>18</v>
      </c>
      <c r="G178" s="90"/>
      <c r="H178" s="118" t="s">
        <v>46</v>
      </c>
      <c r="I178" s="167"/>
      <c r="J178" s="167"/>
      <c r="K178" s="167"/>
      <c r="L178" s="167"/>
      <c r="M178" s="167"/>
      <c r="N178" s="167"/>
      <c r="O178" s="167"/>
      <c r="P178" s="167"/>
      <c r="Q178" s="167"/>
      <c r="R178" s="167"/>
      <c r="S178" s="167"/>
      <c r="T178" s="167"/>
      <c r="U178" s="167"/>
    </row>
    <row r="179" spans="2:21" s="114" customFormat="1" ht="17" x14ac:dyDescent="0.25">
      <c r="B179" s="93"/>
      <c r="C179" s="116"/>
      <c r="D179" s="113"/>
      <c r="E179" s="90"/>
      <c r="F179" s="90" t="s">
        <v>19</v>
      </c>
      <c r="G179" s="90"/>
      <c r="H179" s="118" t="s">
        <v>46</v>
      </c>
      <c r="I179" s="167"/>
      <c r="J179" s="167"/>
      <c r="K179" s="167"/>
      <c r="L179" s="167"/>
      <c r="M179" s="167"/>
      <c r="N179" s="167"/>
      <c r="O179" s="167"/>
      <c r="P179" s="167"/>
      <c r="Q179" s="167"/>
      <c r="R179" s="167"/>
      <c r="S179" s="167"/>
      <c r="T179" s="167"/>
      <c r="U179" s="167"/>
    </row>
    <row r="180" spans="2:21" s="114" customFormat="1" ht="17" x14ac:dyDescent="0.25">
      <c r="B180" s="93"/>
      <c r="C180" s="116"/>
      <c r="D180" s="113"/>
      <c r="E180" s="90"/>
      <c r="F180" s="90" t="s">
        <v>57</v>
      </c>
      <c r="G180" s="90"/>
      <c r="H180" s="118" t="s">
        <v>46</v>
      </c>
      <c r="I180" s="167"/>
      <c r="J180" s="167"/>
      <c r="K180" s="167"/>
      <c r="L180" s="167"/>
      <c r="M180" s="167"/>
      <c r="N180" s="167"/>
      <c r="O180" s="167"/>
      <c r="P180" s="167"/>
      <c r="Q180" s="167"/>
      <c r="R180" s="167"/>
      <c r="S180" s="167"/>
      <c r="T180" s="167"/>
      <c r="U180" s="167"/>
    </row>
    <row r="181" spans="2:21" s="114" customFormat="1" ht="17" x14ac:dyDescent="0.25">
      <c r="B181" s="93"/>
      <c r="C181" s="116"/>
      <c r="D181" s="113" t="s">
        <v>20</v>
      </c>
      <c r="E181" s="90"/>
      <c r="F181" s="90"/>
      <c r="G181" s="90"/>
      <c r="H181" s="118" t="s">
        <v>46</v>
      </c>
      <c r="I181" s="167"/>
      <c r="J181" s="167"/>
      <c r="K181" s="167"/>
      <c r="L181" s="167"/>
      <c r="M181" s="167"/>
      <c r="N181" s="167"/>
      <c r="O181" s="167"/>
      <c r="P181" s="167"/>
      <c r="Q181" s="167"/>
      <c r="R181" s="167"/>
      <c r="S181" s="167"/>
      <c r="T181" s="167"/>
      <c r="U181" s="167"/>
    </row>
    <row r="182" spans="2:21" s="114" customFormat="1" ht="17" x14ac:dyDescent="0.25">
      <c r="B182" s="93"/>
      <c r="C182" s="116"/>
      <c r="D182" s="113" t="s">
        <v>21</v>
      </c>
      <c r="E182" s="90"/>
      <c r="F182" s="90"/>
      <c r="G182" s="90"/>
      <c r="H182" s="118" t="s">
        <v>46</v>
      </c>
      <c r="I182" s="167"/>
      <c r="J182" s="167"/>
      <c r="K182" s="167"/>
      <c r="L182" s="167"/>
      <c r="M182" s="167"/>
      <c r="N182" s="167"/>
      <c r="O182" s="167"/>
      <c r="P182" s="167"/>
      <c r="Q182" s="170"/>
      <c r="R182" s="292"/>
      <c r="S182" s="170"/>
      <c r="T182" s="170"/>
      <c r="U182" s="170"/>
    </row>
    <row r="183" spans="2:21" s="114" customFormat="1" ht="17" x14ac:dyDescent="0.25">
      <c r="B183" s="93"/>
      <c r="C183" s="116"/>
      <c r="D183" s="113" t="s">
        <v>58</v>
      </c>
      <c r="E183" s="90"/>
      <c r="F183" s="90"/>
      <c r="G183" s="90"/>
      <c r="H183" s="118" t="s">
        <v>46</v>
      </c>
      <c r="I183" s="167"/>
      <c r="J183" s="167"/>
      <c r="K183" s="167"/>
      <c r="L183" s="167"/>
      <c r="M183" s="167"/>
      <c r="N183" s="167"/>
      <c r="O183" s="167"/>
      <c r="P183" s="167"/>
      <c r="Q183" s="170"/>
      <c r="R183" s="292"/>
      <c r="S183" s="170"/>
      <c r="T183" s="170"/>
      <c r="U183" s="170"/>
    </row>
    <row r="184" spans="2:21" ht="12" customHeight="1" x14ac:dyDescent="0.25">
      <c r="B184" s="128"/>
      <c r="C184" s="128"/>
      <c r="D184" s="128"/>
      <c r="E184" s="128"/>
      <c r="F184" s="128"/>
      <c r="G184" s="128"/>
      <c r="H184" s="128"/>
      <c r="I184" s="129"/>
      <c r="J184" s="129"/>
      <c r="K184" s="129"/>
      <c r="L184" s="129"/>
      <c r="M184" s="129"/>
      <c r="N184" s="129"/>
      <c r="O184" s="129"/>
      <c r="P184" s="129"/>
      <c r="Q184" s="129"/>
      <c r="R184" s="129"/>
      <c r="S184" s="129"/>
      <c r="T184" s="129"/>
      <c r="U184" s="129"/>
    </row>
    <row r="185" spans="2:21" ht="20" x14ac:dyDescent="0.25">
      <c r="B185" s="155" t="s">
        <v>39</v>
      </c>
      <c r="C185" s="106"/>
      <c r="D185" s="107"/>
      <c r="E185" s="107"/>
      <c r="F185" s="107"/>
      <c r="G185" s="107"/>
      <c r="H185" s="108"/>
      <c r="I185" s="109">
        <v>2018</v>
      </c>
      <c r="J185" s="109">
        <f t="shared" ref="J185:U185" si="8">I185+1</f>
        <v>2019</v>
      </c>
      <c r="K185" s="109">
        <f t="shared" si="8"/>
        <v>2020</v>
      </c>
      <c r="L185" s="109">
        <f t="shared" si="8"/>
        <v>2021</v>
      </c>
      <c r="M185" s="109">
        <f t="shared" si="8"/>
        <v>2022</v>
      </c>
      <c r="N185" s="109">
        <f t="shared" si="8"/>
        <v>2023</v>
      </c>
      <c r="O185" s="109">
        <f t="shared" si="8"/>
        <v>2024</v>
      </c>
      <c r="P185" s="109">
        <f t="shared" si="8"/>
        <v>2025</v>
      </c>
      <c r="Q185" s="109">
        <f t="shared" si="8"/>
        <v>2026</v>
      </c>
      <c r="R185" s="109">
        <f t="shared" si="8"/>
        <v>2027</v>
      </c>
      <c r="S185" s="109">
        <f t="shared" si="8"/>
        <v>2028</v>
      </c>
      <c r="T185" s="109">
        <f t="shared" si="8"/>
        <v>2029</v>
      </c>
      <c r="U185" s="109">
        <f t="shared" si="8"/>
        <v>2030</v>
      </c>
    </row>
    <row r="186" spans="2:21" ht="7" customHeight="1" x14ac:dyDescent="0.25">
      <c r="B186" s="76"/>
      <c r="C186" s="76"/>
      <c r="D186" s="110"/>
      <c r="E186" s="76"/>
      <c r="F186" s="76"/>
      <c r="G186" s="76"/>
      <c r="H186" s="76"/>
      <c r="I186" s="111"/>
      <c r="J186" s="111"/>
      <c r="K186" s="111"/>
      <c r="L186" s="111"/>
      <c r="M186" s="111"/>
      <c r="N186" s="111"/>
      <c r="O186" s="111"/>
      <c r="P186" s="111"/>
      <c r="Q186" s="111"/>
      <c r="R186" s="111"/>
      <c r="S186" s="111"/>
      <c r="T186" s="111"/>
      <c r="U186" s="111"/>
    </row>
    <row r="187" spans="2:21" s="114" customFormat="1" ht="17" x14ac:dyDescent="0.25">
      <c r="B187" s="88"/>
      <c r="C187" s="112"/>
      <c r="D187" s="113" t="s">
        <v>24</v>
      </c>
      <c r="E187" s="90"/>
      <c r="F187" s="90"/>
      <c r="G187" s="90"/>
      <c r="H187" s="91"/>
      <c r="I187" s="92"/>
      <c r="J187" s="92"/>
      <c r="K187" s="92"/>
      <c r="L187" s="92"/>
      <c r="R187" s="76"/>
    </row>
    <row r="188" spans="2:21" s="114" customFormat="1" ht="17" x14ac:dyDescent="0.25">
      <c r="B188" s="115"/>
      <c r="C188" s="116"/>
      <c r="D188" s="117"/>
      <c r="E188" s="117"/>
      <c r="F188" s="90" t="s">
        <v>8</v>
      </c>
      <c r="G188" s="90"/>
      <c r="H188" s="118" t="s">
        <v>46</v>
      </c>
      <c r="I188" s="119"/>
      <c r="J188" s="119"/>
      <c r="K188" s="119"/>
      <c r="L188" s="119"/>
      <c r="M188" s="119"/>
      <c r="N188" s="119"/>
      <c r="O188" s="119"/>
      <c r="P188" s="119"/>
      <c r="Q188" s="119"/>
      <c r="R188" s="119"/>
      <c r="S188" s="119"/>
      <c r="T188" s="119"/>
      <c r="U188" s="119"/>
    </row>
    <row r="189" spans="2:21" s="114" customFormat="1" ht="17" x14ac:dyDescent="0.25">
      <c r="B189" s="93"/>
      <c r="C189" s="116"/>
      <c r="D189" s="117"/>
      <c r="E189" s="117"/>
      <c r="F189" s="90" t="s">
        <v>9</v>
      </c>
      <c r="G189" s="90"/>
      <c r="H189" s="118" t="s">
        <v>46</v>
      </c>
      <c r="I189" s="119"/>
      <c r="J189" s="119"/>
      <c r="K189" s="119"/>
      <c r="L189" s="119"/>
      <c r="M189" s="119"/>
      <c r="N189" s="119"/>
      <c r="O189" s="119"/>
      <c r="P189" s="119"/>
      <c r="Q189" s="119"/>
      <c r="R189" s="119"/>
      <c r="S189" s="119"/>
      <c r="T189" s="119"/>
      <c r="U189" s="119"/>
    </row>
    <row r="190" spans="2:21" s="114" customFormat="1" ht="17" x14ac:dyDescent="0.25">
      <c r="B190" s="93"/>
      <c r="C190" s="116"/>
      <c r="D190" s="117"/>
      <c r="E190" s="117"/>
      <c r="F190" s="90" t="s">
        <v>10</v>
      </c>
      <c r="G190" s="90"/>
      <c r="H190" s="118" t="s">
        <v>46</v>
      </c>
      <c r="I190" s="119"/>
      <c r="J190" s="119"/>
      <c r="K190" s="119"/>
      <c r="L190" s="119"/>
      <c r="M190" s="119"/>
      <c r="N190" s="119"/>
      <c r="O190" s="119"/>
      <c r="P190" s="119"/>
      <c r="Q190" s="119"/>
      <c r="R190" s="119"/>
      <c r="S190" s="119"/>
      <c r="T190" s="119"/>
      <c r="U190" s="119"/>
    </row>
    <row r="191" spans="2:21" s="114" customFormat="1" ht="17" x14ac:dyDescent="0.25">
      <c r="B191" s="93"/>
      <c r="C191" s="116"/>
      <c r="D191" s="117"/>
      <c r="E191" s="117"/>
      <c r="F191" s="90" t="s">
        <v>23</v>
      </c>
      <c r="G191" s="90"/>
      <c r="H191" s="118" t="s">
        <v>46</v>
      </c>
      <c r="I191" s="119"/>
      <c r="J191" s="119"/>
      <c r="K191" s="119"/>
      <c r="L191" s="119"/>
      <c r="M191" s="119"/>
      <c r="N191" s="119"/>
      <c r="O191" s="119"/>
      <c r="P191" s="119"/>
      <c r="Q191" s="119"/>
      <c r="R191" s="119"/>
      <c r="S191" s="119"/>
      <c r="T191" s="119"/>
      <c r="U191" s="119"/>
    </row>
    <row r="192" spans="2:21" s="114" customFormat="1" ht="17" x14ac:dyDescent="0.25">
      <c r="B192" s="93"/>
      <c r="C192" s="116"/>
      <c r="D192" s="117"/>
      <c r="E192" s="117"/>
      <c r="F192" s="90" t="s">
        <v>11</v>
      </c>
      <c r="G192" s="90"/>
      <c r="H192" s="118" t="s">
        <v>46</v>
      </c>
      <c r="I192" s="119"/>
      <c r="J192" s="119"/>
      <c r="K192" s="119"/>
      <c r="L192" s="119"/>
      <c r="M192" s="119"/>
      <c r="N192" s="119"/>
      <c r="O192" s="119"/>
      <c r="P192" s="119"/>
      <c r="Q192" s="119"/>
      <c r="R192" s="119"/>
      <c r="S192" s="119"/>
      <c r="T192" s="119"/>
      <c r="U192" s="119"/>
    </row>
    <row r="193" spans="2:21" s="114" customFormat="1" ht="17" x14ac:dyDescent="0.25">
      <c r="B193" s="93"/>
      <c r="C193" s="116"/>
      <c r="D193" s="117"/>
      <c r="E193" s="117"/>
      <c r="F193" s="90" t="s">
        <v>25</v>
      </c>
      <c r="G193" s="90"/>
      <c r="H193" s="118" t="s">
        <v>46</v>
      </c>
      <c r="I193" s="119"/>
      <c r="J193" s="119"/>
      <c r="K193" s="119"/>
      <c r="L193" s="119"/>
      <c r="M193" s="119"/>
      <c r="N193" s="119"/>
      <c r="O193" s="119"/>
      <c r="P193" s="119"/>
      <c r="Q193" s="119"/>
      <c r="R193" s="119"/>
      <c r="S193" s="119"/>
      <c r="T193" s="119"/>
      <c r="U193" s="119"/>
    </row>
    <row r="194" spans="2:21" s="114" customFormat="1" ht="17" x14ac:dyDescent="0.25">
      <c r="B194" s="93"/>
      <c r="C194" s="116"/>
      <c r="D194" s="113" t="s">
        <v>12</v>
      </c>
      <c r="E194" s="90"/>
      <c r="F194" s="90"/>
      <c r="G194" s="90"/>
      <c r="H194" s="118" t="s">
        <v>46</v>
      </c>
      <c r="I194" s="119"/>
      <c r="J194" s="119"/>
      <c r="K194" s="119"/>
      <c r="L194" s="119"/>
      <c r="M194" s="119"/>
      <c r="N194" s="119"/>
      <c r="O194" s="119"/>
      <c r="P194" s="119"/>
      <c r="Q194" s="119"/>
      <c r="R194" s="119"/>
      <c r="S194" s="119"/>
      <c r="T194" s="119"/>
      <c r="U194" s="119"/>
    </row>
    <row r="195" spans="2:21" s="114" customFormat="1" ht="17" x14ac:dyDescent="0.25">
      <c r="B195" s="93"/>
      <c r="C195" s="116"/>
      <c r="D195" s="113" t="s">
        <v>56</v>
      </c>
      <c r="E195" s="90"/>
      <c r="F195" s="90"/>
      <c r="G195" s="90"/>
      <c r="H195" s="118" t="s">
        <v>46</v>
      </c>
      <c r="I195" s="119"/>
      <c r="J195" s="119"/>
      <c r="K195" s="119"/>
      <c r="L195" s="119"/>
      <c r="M195" s="119"/>
      <c r="N195" s="119"/>
      <c r="O195" s="119"/>
      <c r="P195" s="119"/>
      <c r="Q195" s="119"/>
      <c r="R195" s="119"/>
      <c r="S195" s="119"/>
      <c r="T195" s="119"/>
      <c r="U195" s="119"/>
    </row>
    <row r="196" spans="2:21" s="114" customFormat="1" ht="17" x14ac:dyDescent="0.25">
      <c r="B196" s="93"/>
      <c r="C196" s="116"/>
      <c r="D196" s="113" t="s">
        <v>26</v>
      </c>
      <c r="E196" s="90"/>
      <c r="F196" s="90"/>
      <c r="G196" s="90"/>
      <c r="H196" s="121"/>
      <c r="I196" s="131"/>
      <c r="J196" s="131"/>
      <c r="K196" s="131"/>
      <c r="L196" s="132"/>
      <c r="M196" s="133"/>
      <c r="N196" s="132"/>
      <c r="O196" s="132"/>
      <c r="P196" s="132"/>
      <c r="R196" s="76"/>
    </row>
    <row r="197" spans="2:21" s="114" customFormat="1" ht="17" x14ac:dyDescent="0.25">
      <c r="B197" s="93"/>
      <c r="C197" s="116"/>
      <c r="D197" s="117"/>
      <c r="E197" s="117"/>
      <c r="F197" s="90" t="s">
        <v>13</v>
      </c>
      <c r="G197" s="90"/>
      <c r="H197" s="118" t="s">
        <v>46</v>
      </c>
      <c r="I197" s="119"/>
      <c r="J197" s="119"/>
      <c r="K197" s="119"/>
      <c r="L197" s="119"/>
      <c r="M197" s="119"/>
      <c r="N197" s="119"/>
      <c r="O197" s="119"/>
      <c r="P197" s="119"/>
      <c r="Q197" s="119"/>
      <c r="R197" s="119"/>
      <c r="S197" s="119"/>
      <c r="T197" s="119"/>
      <c r="U197" s="119"/>
    </row>
    <row r="198" spans="2:21" s="114" customFormat="1" ht="17" x14ac:dyDescent="0.25">
      <c r="B198" s="93"/>
      <c r="C198" s="116"/>
      <c r="D198" s="117"/>
      <c r="E198" s="117"/>
      <c r="F198" s="90" t="s">
        <v>14</v>
      </c>
      <c r="G198" s="90"/>
      <c r="H198" s="118" t="s">
        <v>46</v>
      </c>
      <c r="I198" s="119"/>
      <c r="J198" s="119"/>
      <c r="K198" s="119"/>
      <c r="L198" s="119"/>
      <c r="M198" s="119"/>
      <c r="N198" s="119"/>
      <c r="O198" s="119"/>
      <c r="P198" s="119"/>
      <c r="Q198" s="119"/>
      <c r="R198" s="119"/>
      <c r="S198" s="119"/>
      <c r="T198" s="119"/>
      <c r="U198" s="119"/>
    </row>
    <row r="199" spans="2:21" s="114" customFormat="1" ht="17" x14ac:dyDescent="0.25">
      <c r="B199" s="93"/>
      <c r="C199" s="116"/>
      <c r="D199" s="113" t="s">
        <v>27</v>
      </c>
      <c r="E199" s="90"/>
      <c r="F199" s="90"/>
      <c r="G199" s="90"/>
      <c r="H199" s="118" t="s">
        <v>46</v>
      </c>
      <c r="I199" s="119"/>
      <c r="J199" s="119"/>
      <c r="K199" s="119"/>
      <c r="L199" s="119"/>
      <c r="M199" s="119"/>
      <c r="N199" s="119"/>
      <c r="O199" s="119"/>
      <c r="P199" s="119"/>
      <c r="Q199" s="119"/>
      <c r="R199" s="119"/>
      <c r="S199" s="119"/>
      <c r="T199" s="119"/>
      <c r="U199" s="119"/>
    </row>
    <row r="200" spans="2:21" s="114" customFormat="1" ht="17" x14ac:dyDescent="0.25">
      <c r="B200" s="93"/>
      <c r="C200" s="116"/>
      <c r="D200" s="113" t="s">
        <v>15</v>
      </c>
      <c r="E200" s="90"/>
      <c r="F200" s="90"/>
      <c r="G200" s="90"/>
      <c r="H200" s="91"/>
      <c r="I200" s="131"/>
      <c r="J200" s="131"/>
      <c r="K200" s="131"/>
      <c r="L200" s="132"/>
      <c r="M200" s="133"/>
      <c r="N200" s="132"/>
      <c r="O200" s="132"/>
      <c r="P200" s="132"/>
      <c r="R200" s="76"/>
    </row>
    <row r="201" spans="2:21" s="114" customFormat="1" ht="17" x14ac:dyDescent="0.25">
      <c r="B201" s="93"/>
      <c r="C201" s="116"/>
      <c r="D201" s="113"/>
      <c r="E201" s="90"/>
      <c r="F201" s="90" t="s">
        <v>16</v>
      </c>
      <c r="G201" s="90"/>
      <c r="H201" s="118" t="s">
        <v>46</v>
      </c>
      <c r="I201" s="119"/>
      <c r="J201" s="119"/>
      <c r="K201" s="119"/>
      <c r="L201" s="119"/>
      <c r="M201" s="119"/>
      <c r="N201" s="119"/>
      <c r="O201" s="119"/>
      <c r="P201" s="119"/>
      <c r="Q201" s="119"/>
      <c r="R201" s="119"/>
      <c r="S201" s="119"/>
      <c r="T201" s="119"/>
      <c r="U201" s="119"/>
    </row>
    <row r="202" spans="2:21" s="114" customFormat="1" ht="17" x14ac:dyDescent="0.25">
      <c r="B202" s="93"/>
      <c r="C202" s="116"/>
      <c r="D202" s="113"/>
      <c r="E202" s="90"/>
      <c r="F202" s="90" t="s">
        <v>17</v>
      </c>
      <c r="G202" s="90"/>
      <c r="H202" s="118" t="s">
        <v>46</v>
      </c>
      <c r="I202" s="119"/>
      <c r="J202" s="119"/>
      <c r="K202" s="119"/>
      <c r="L202" s="119"/>
      <c r="M202" s="119"/>
      <c r="N202" s="119"/>
      <c r="O202" s="119"/>
      <c r="P202" s="119"/>
      <c r="Q202" s="119"/>
      <c r="R202" s="119"/>
      <c r="S202" s="119"/>
      <c r="T202" s="119"/>
      <c r="U202" s="119"/>
    </row>
    <row r="203" spans="2:21" s="114" customFormat="1" ht="17" x14ac:dyDescent="0.25">
      <c r="B203" s="93"/>
      <c r="C203" s="116"/>
      <c r="D203" s="113"/>
      <c r="E203" s="90"/>
      <c r="F203" s="90" t="s">
        <v>18</v>
      </c>
      <c r="G203" s="90"/>
      <c r="H203" s="118" t="s">
        <v>46</v>
      </c>
      <c r="I203" s="119"/>
      <c r="J203" s="119"/>
      <c r="K203" s="119"/>
      <c r="L203" s="119"/>
      <c r="M203" s="119"/>
      <c r="N203" s="119"/>
      <c r="O203" s="119"/>
      <c r="P203" s="119"/>
      <c r="Q203" s="119"/>
      <c r="R203" s="119"/>
      <c r="S203" s="119"/>
      <c r="T203" s="119"/>
      <c r="U203" s="119"/>
    </row>
    <row r="204" spans="2:21" s="114" customFormat="1" ht="17" x14ac:dyDescent="0.25">
      <c r="B204" s="93"/>
      <c r="C204" s="116"/>
      <c r="D204" s="113"/>
      <c r="E204" s="90"/>
      <c r="F204" s="90" t="s">
        <v>19</v>
      </c>
      <c r="G204" s="90"/>
      <c r="H204" s="118" t="s">
        <v>46</v>
      </c>
      <c r="I204" s="119"/>
      <c r="J204" s="119"/>
      <c r="K204" s="119"/>
      <c r="L204" s="119"/>
      <c r="M204" s="119"/>
      <c r="N204" s="119"/>
      <c r="O204" s="119"/>
      <c r="P204" s="119"/>
      <c r="Q204" s="119"/>
      <c r="R204" s="119"/>
      <c r="S204" s="119"/>
      <c r="T204" s="119"/>
      <c r="U204" s="119"/>
    </row>
    <row r="205" spans="2:21" s="114" customFormat="1" ht="17" x14ac:dyDescent="0.25">
      <c r="B205" s="93"/>
      <c r="C205" s="116"/>
      <c r="D205" s="113"/>
      <c r="E205" s="90"/>
      <c r="F205" s="90" t="s">
        <v>57</v>
      </c>
      <c r="G205" s="90"/>
      <c r="H205" s="118" t="s">
        <v>46</v>
      </c>
      <c r="I205" s="119"/>
      <c r="J205" s="119"/>
      <c r="K205" s="119"/>
      <c r="L205" s="119"/>
      <c r="M205" s="119"/>
      <c r="N205" s="119"/>
      <c r="O205" s="119"/>
      <c r="P205" s="119"/>
      <c r="Q205" s="119"/>
      <c r="R205" s="119"/>
      <c r="S205" s="119"/>
      <c r="T205" s="119"/>
      <c r="U205" s="119"/>
    </row>
    <row r="206" spans="2:21" s="114" customFormat="1" ht="17" x14ac:dyDescent="0.25">
      <c r="B206" s="93"/>
      <c r="C206" s="116"/>
      <c r="D206" s="113" t="s">
        <v>20</v>
      </c>
      <c r="E206" s="90"/>
      <c r="F206" s="90"/>
      <c r="G206" s="90"/>
      <c r="H206" s="118" t="s">
        <v>46</v>
      </c>
      <c r="I206" s="119"/>
      <c r="J206" s="119"/>
      <c r="K206" s="119"/>
      <c r="L206" s="119"/>
      <c r="M206" s="119"/>
      <c r="N206" s="119"/>
      <c r="O206" s="119"/>
      <c r="P206" s="119"/>
      <c r="Q206" s="119"/>
      <c r="R206" s="119"/>
      <c r="S206" s="119"/>
      <c r="T206" s="119"/>
      <c r="U206" s="119"/>
    </row>
    <row r="207" spans="2:21" s="114" customFormat="1" ht="17" x14ac:dyDescent="0.25">
      <c r="B207" s="93"/>
      <c r="C207" s="116"/>
      <c r="D207" s="113" t="s">
        <v>21</v>
      </c>
      <c r="E207" s="90"/>
      <c r="F207" s="90"/>
      <c r="G207" s="90"/>
      <c r="H207" s="118" t="s">
        <v>46</v>
      </c>
      <c r="I207" s="119"/>
      <c r="J207" s="119"/>
      <c r="K207" s="119"/>
      <c r="L207" s="119"/>
      <c r="M207" s="119"/>
      <c r="N207" s="119"/>
      <c r="O207" s="119"/>
      <c r="P207" s="119"/>
      <c r="Q207" s="119"/>
      <c r="R207" s="119"/>
      <c r="S207" s="119"/>
      <c r="T207" s="119"/>
      <c r="U207" s="119"/>
    </row>
    <row r="208" spans="2:21" s="221" customFormat="1" ht="17" x14ac:dyDescent="0.25">
      <c r="B208" s="219"/>
      <c r="C208" s="116"/>
      <c r="D208" s="113" t="s">
        <v>58</v>
      </c>
      <c r="E208" s="113"/>
      <c r="F208" s="113"/>
      <c r="G208" s="113"/>
      <c r="H208" s="222" t="s">
        <v>46</v>
      </c>
      <c r="I208" s="224"/>
      <c r="J208" s="224"/>
      <c r="K208" s="224"/>
      <c r="L208" s="224"/>
      <c r="M208" s="224"/>
      <c r="N208" s="224"/>
      <c r="O208" s="224"/>
      <c r="P208" s="224"/>
      <c r="Q208" s="224"/>
      <c r="R208" s="224"/>
      <c r="S208" s="224"/>
      <c r="T208" s="224"/>
      <c r="U208" s="224"/>
    </row>
    <row r="209" spans="2:21" ht="12" customHeight="1" x14ac:dyDescent="0.25">
      <c r="B209" s="128"/>
      <c r="C209" s="128"/>
      <c r="D209" s="128"/>
      <c r="E209" s="128"/>
      <c r="F209" s="128"/>
      <c r="G209" s="128"/>
      <c r="H209" s="128"/>
      <c r="I209" s="129"/>
      <c r="J209" s="129"/>
      <c r="K209" s="129"/>
      <c r="L209" s="129"/>
      <c r="M209" s="129"/>
      <c r="N209" s="129"/>
      <c r="O209" s="129"/>
      <c r="P209" s="129"/>
      <c r="Q209" s="129"/>
      <c r="R209" s="129"/>
      <c r="S209" s="129"/>
      <c r="T209" s="129"/>
      <c r="U209" s="129"/>
    </row>
    <row r="210" spans="2:21" ht="20" x14ac:dyDescent="0.25">
      <c r="B210" s="155" t="s">
        <v>52</v>
      </c>
      <c r="C210" s="106"/>
      <c r="D210" s="107"/>
      <c r="E210" s="107"/>
      <c r="F210" s="107"/>
      <c r="G210" s="107"/>
      <c r="H210" s="108"/>
      <c r="I210" s="109">
        <v>2018</v>
      </c>
      <c r="J210" s="109">
        <f t="shared" ref="J210:U210" si="9">I210+1</f>
        <v>2019</v>
      </c>
      <c r="K210" s="109">
        <f t="shared" si="9"/>
        <v>2020</v>
      </c>
      <c r="L210" s="109">
        <f t="shared" si="9"/>
        <v>2021</v>
      </c>
      <c r="M210" s="109">
        <f t="shared" si="9"/>
        <v>2022</v>
      </c>
      <c r="N210" s="109">
        <f t="shared" si="9"/>
        <v>2023</v>
      </c>
      <c r="O210" s="109">
        <f t="shared" si="9"/>
        <v>2024</v>
      </c>
      <c r="P210" s="109">
        <f t="shared" si="9"/>
        <v>2025</v>
      </c>
      <c r="Q210" s="109">
        <f t="shared" si="9"/>
        <v>2026</v>
      </c>
      <c r="R210" s="109">
        <f t="shared" si="9"/>
        <v>2027</v>
      </c>
      <c r="S210" s="109">
        <f t="shared" si="9"/>
        <v>2028</v>
      </c>
      <c r="T210" s="109">
        <f t="shared" si="9"/>
        <v>2029</v>
      </c>
      <c r="U210" s="109">
        <f t="shared" si="9"/>
        <v>2030</v>
      </c>
    </row>
    <row r="211" spans="2:21" ht="7" customHeight="1" x14ac:dyDescent="0.25">
      <c r="B211" s="76"/>
      <c r="C211" s="76"/>
      <c r="D211" s="110"/>
      <c r="E211" s="76"/>
      <c r="F211" s="76"/>
      <c r="G211" s="76"/>
      <c r="H211" s="76"/>
      <c r="I211" s="111"/>
      <c r="J211" s="111"/>
      <c r="K211" s="111"/>
      <c r="L211" s="111"/>
      <c r="M211" s="111"/>
      <c r="N211" s="111"/>
      <c r="O211" s="111"/>
      <c r="P211" s="111"/>
      <c r="Q211" s="111"/>
      <c r="R211" s="111"/>
      <c r="S211" s="111"/>
      <c r="T211" s="111"/>
      <c r="U211" s="111"/>
    </row>
    <row r="212" spans="2:21" s="114" customFormat="1" ht="17" x14ac:dyDescent="0.25">
      <c r="B212" s="88"/>
      <c r="C212" s="112"/>
      <c r="D212" s="113" t="s">
        <v>24</v>
      </c>
      <c r="E212" s="90"/>
      <c r="F212" s="90"/>
      <c r="G212" s="90"/>
      <c r="H212" s="91"/>
      <c r="I212" s="92"/>
      <c r="J212" s="92"/>
      <c r="K212" s="92"/>
      <c r="L212" s="92"/>
      <c r="R212" s="76"/>
    </row>
    <row r="213" spans="2:21" s="114" customFormat="1" ht="17" x14ac:dyDescent="0.25">
      <c r="B213" s="115"/>
      <c r="C213" s="116"/>
      <c r="D213" s="117"/>
      <c r="E213" s="117"/>
      <c r="F213" s="90" t="s">
        <v>8</v>
      </c>
      <c r="G213" s="90"/>
      <c r="H213" s="118" t="s">
        <v>46</v>
      </c>
      <c r="I213" s="156"/>
      <c r="J213" s="156"/>
      <c r="K213" s="156"/>
      <c r="L213" s="156"/>
      <c r="M213" s="156"/>
      <c r="N213" s="156"/>
      <c r="O213" s="156"/>
      <c r="P213" s="156"/>
      <c r="Q213" s="156"/>
      <c r="R213" s="156"/>
      <c r="S213" s="156"/>
      <c r="T213" s="156"/>
      <c r="U213" s="156"/>
    </row>
    <row r="214" spans="2:21" s="114" customFormat="1" ht="17" x14ac:dyDescent="0.25">
      <c r="B214" s="93"/>
      <c r="C214" s="116"/>
      <c r="D214" s="117"/>
      <c r="E214" s="117"/>
      <c r="F214" s="90" t="s">
        <v>9</v>
      </c>
      <c r="G214" s="90"/>
      <c r="H214" s="118" t="s">
        <v>46</v>
      </c>
      <c r="I214" s="156"/>
      <c r="J214" s="156"/>
      <c r="K214" s="156"/>
      <c r="L214" s="156"/>
      <c r="M214" s="156"/>
      <c r="N214" s="156"/>
      <c r="O214" s="156"/>
      <c r="P214" s="156"/>
      <c r="Q214" s="156"/>
      <c r="R214" s="156"/>
      <c r="S214" s="156"/>
      <c r="T214" s="156"/>
      <c r="U214" s="156"/>
    </row>
    <row r="215" spans="2:21" s="114" customFormat="1" ht="17" x14ac:dyDescent="0.25">
      <c r="B215" s="93"/>
      <c r="C215" s="116"/>
      <c r="D215" s="117"/>
      <c r="E215" s="117"/>
      <c r="F215" s="90" t="s">
        <v>10</v>
      </c>
      <c r="G215" s="90"/>
      <c r="H215" s="118" t="s">
        <v>46</v>
      </c>
      <c r="I215" s="156"/>
      <c r="J215" s="156"/>
      <c r="K215" s="156"/>
      <c r="L215" s="156"/>
      <c r="M215" s="156"/>
      <c r="N215" s="156"/>
      <c r="O215" s="156"/>
      <c r="P215" s="156"/>
      <c r="Q215" s="156"/>
      <c r="R215" s="156"/>
      <c r="S215" s="156"/>
      <c r="T215" s="156"/>
      <c r="U215" s="156"/>
    </row>
    <row r="216" spans="2:21" s="114" customFormat="1" ht="17" x14ac:dyDescent="0.25">
      <c r="B216" s="93"/>
      <c r="C216" s="116"/>
      <c r="D216" s="117"/>
      <c r="E216" s="117"/>
      <c r="F216" s="90" t="s">
        <v>23</v>
      </c>
      <c r="G216" s="90"/>
      <c r="H216" s="118" t="s">
        <v>46</v>
      </c>
      <c r="I216" s="156"/>
      <c r="J216" s="156"/>
      <c r="K216" s="156"/>
      <c r="L216" s="156"/>
      <c r="M216" s="156"/>
      <c r="N216" s="156"/>
      <c r="O216" s="156"/>
      <c r="P216" s="156"/>
      <c r="Q216" s="156"/>
      <c r="R216" s="156"/>
      <c r="S216" s="156"/>
      <c r="T216" s="156"/>
      <c r="U216" s="156"/>
    </row>
    <row r="217" spans="2:21" s="114" customFormat="1" ht="17" x14ac:dyDescent="0.25">
      <c r="B217" s="93"/>
      <c r="C217" s="116"/>
      <c r="D217" s="117"/>
      <c r="E217" s="117"/>
      <c r="F217" s="90" t="s">
        <v>11</v>
      </c>
      <c r="G217" s="90"/>
      <c r="H217" s="118" t="s">
        <v>46</v>
      </c>
      <c r="I217" s="156"/>
      <c r="J217" s="156"/>
      <c r="K217" s="156"/>
      <c r="L217" s="156"/>
      <c r="M217" s="156"/>
      <c r="N217" s="156"/>
      <c r="O217" s="156"/>
      <c r="P217" s="156"/>
      <c r="Q217" s="156"/>
      <c r="R217" s="156"/>
      <c r="S217" s="156"/>
      <c r="T217" s="156"/>
      <c r="U217" s="156"/>
    </row>
    <row r="218" spans="2:21" s="114" customFormat="1" ht="17" x14ac:dyDescent="0.25">
      <c r="B218" s="93"/>
      <c r="C218" s="116"/>
      <c r="D218" s="117"/>
      <c r="E218" s="117"/>
      <c r="F218" s="90" t="s">
        <v>25</v>
      </c>
      <c r="G218" s="90"/>
      <c r="H218" s="118" t="s">
        <v>46</v>
      </c>
      <c r="I218" s="156"/>
      <c r="J218" s="156"/>
      <c r="K218" s="156"/>
      <c r="L218" s="156"/>
      <c r="M218" s="156"/>
      <c r="N218" s="156"/>
      <c r="O218" s="156"/>
      <c r="P218" s="156"/>
      <c r="Q218" s="156"/>
      <c r="R218" s="156"/>
      <c r="S218" s="156"/>
      <c r="T218" s="156"/>
      <c r="U218" s="156"/>
    </row>
    <row r="219" spans="2:21" s="114" customFormat="1" ht="17" x14ac:dyDescent="0.25">
      <c r="B219" s="93"/>
      <c r="C219" s="116"/>
      <c r="D219" s="113" t="s">
        <v>12</v>
      </c>
      <c r="E219" s="90"/>
      <c r="F219" s="90"/>
      <c r="G219" s="90"/>
      <c r="H219" s="118" t="s">
        <v>46</v>
      </c>
      <c r="I219" s="156"/>
      <c r="J219" s="156"/>
      <c r="K219" s="156"/>
      <c r="L219" s="156"/>
      <c r="M219" s="156"/>
      <c r="N219" s="156"/>
      <c r="O219" s="156"/>
      <c r="P219" s="156"/>
      <c r="Q219" s="156"/>
      <c r="R219" s="156"/>
      <c r="S219" s="156"/>
      <c r="T219" s="156"/>
      <c r="U219" s="156"/>
    </row>
    <row r="220" spans="2:21" s="114" customFormat="1" ht="17" x14ac:dyDescent="0.25">
      <c r="B220" s="93"/>
      <c r="C220" s="116"/>
      <c r="D220" s="113" t="s">
        <v>56</v>
      </c>
      <c r="E220" s="90"/>
      <c r="F220" s="90"/>
      <c r="G220" s="90"/>
      <c r="H220" s="118" t="s">
        <v>46</v>
      </c>
      <c r="I220" s="156"/>
      <c r="J220" s="156"/>
      <c r="K220" s="156"/>
      <c r="L220" s="156"/>
      <c r="M220" s="156"/>
      <c r="N220" s="156"/>
      <c r="O220" s="156"/>
      <c r="P220" s="156"/>
      <c r="Q220" s="156"/>
      <c r="R220" s="156"/>
      <c r="S220" s="156"/>
      <c r="T220" s="156"/>
      <c r="U220" s="156"/>
    </row>
    <row r="221" spans="2:21" s="114" customFormat="1" ht="17" x14ac:dyDescent="0.25">
      <c r="B221" s="93"/>
      <c r="C221" s="116"/>
      <c r="D221" s="113" t="s">
        <v>26</v>
      </c>
      <c r="E221" s="90"/>
      <c r="F221" s="90"/>
      <c r="G221" s="90"/>
      <c r="H221" s="121"/>
      <c r="I221" s="156"/>
      <c r="J221" s="156"/>
      <c r="K221" s="156"/>
      <c r="L221" s="156"/>
      <c r="M221" s="156"/>
      <c r="N221" s="156"/>
      <c r="O221" s="156"/>
      <c r="P221" s="156"/>
      <c r="Q221" s="156"/>
      <c r="R221" s="156"/>
      <c r="S221" s="156"/>
      <c r="T221" s="156"/>
      <c r="U221" s="156"/>
    </row>
    <row r="222" spans="2:21" s="114" customFormat="1" ht="17" x14ac:dyDescent="0.25">
      <c r="B222" s="93"/>
      <c r="C222" s="116"/>
      <c r="D222" s="117"/>
      <c r="E222" s="117"/>
      <c r="F222" s="90" t="s">
        <v>13</v>
      </c>
      <c r="G222" s="90"/>
      <c r="H222" s="118" t="s">
        <v>46</v>
      </c>
      <c r="I222" s="156"/>
      <c r="J222" s="156"/>
      <c r="K222" s="156"/>
      <c r="L222" s="156"/>
      <c r="M222" s="156"/>
      <c r="N222" s="156"/>
      <c r="O222" s="156"/>
      <c r="P222" s="156"/>
      <c r="Q222" s="156"/>
      <c r="R222" s="156"/>
      <c r="S222" s="156"/>
      <c r="T222" s="156"/>
      <c r="U222" s="156"/>
    </row>
    <row r="223" spans="2:21" s="114" customFormat="1" ht="17" x14ac:dyDescent="0.25">
      <c r="B223" s="93"/>
      <c r="C223" s="116"/>
      <c r="D223" s="117"/>
      <c r="E223" s="117"/>
      <c r="F223" s="90" t="s">
        <v>14</v>
      </c>
      <c r="G223" s="90"/>
      <c r="H223" s="118" t="s">
        <v>46</v>
      </c>
      <c r="I223" s="156"/>
      <c r="J223" s="156"/>
      <c r="K223" s="156"/>
      <c r="L223" s="156"/>
      <c r="M223" s="156"/>
      <c r="N223" s="156"/>
      <c r="O223" s="156"/>
      <c r="P223" s="156"/>
      <c r="Q223" s="156"/>
      <c r="R223" s="156"/>
      <c r="S223" s="156"/>
      <c r="T223" s="156"/>
      <c r="U223" s="156"/>
    </row>
    <row r="224" spans="2:21" s="114" customFormat="1" ht="17" x14ac:dyDescent="0.25">
      <c r="B224" s="93"/>
      <c r="C224" s="116"/>
      <c r="D224" s="113" t="s">
        <v>27</v>
      </c>
      <c r="E224" s="90"/>
      <c r="F224" s="90"/>
      <c r="G224" s="90"/>
      <c r="H224" s="118" t="s">
        <v>46</v>
      </c>
      <c r="I224" s="156"/>
      <c r="J224" s="156"/>
      <c r="K224" s="156"/>
      <c r="L224" s="156"/>
      <c r="M224" s="156"/>
      <c r="N224" s="156"/>
      <c r="O224" s="156"/>
      <c r="P224" s="156"/>
      <c r="Q224" s="156"/>
      <c r="R224" s="156"/>
      <c r="S224" s="156"/>
      <c r="T224" s="156"/>
      <c r="U224" s="156"/>
    </row>
    <row r="225" spans="2:21" s="114" customFormat="1" ht="17" x14ac:dyDescent="0.25">
      <c r="B225" s="93"/>
      <c r="C225" s="116"/>
      <c r="D225" s="113" t="s">
        <v>15</v>
      </c>
      <c r="E225" s="90"/>
      <c r="F225" s="90"/>
      <c r="G225" s="90"/>
      <c r="H225" s="91"/>
      <c r="I225" s="156"/>
      <c r="J225" s="156"/>
      <c r="K225" s="156"/>
      <c r="L225" s="156"/>
      <c r="M225" s="156"/>
      <c r="N225" s="156"/>
      <c r="O225" s="156"/>
      <c r="P225" s="156"/>
      <c r="Q225" s="156"/>
      <c r="R225" s="156"/>
      <c r="S225" s="156"/>
      <c r="T225" s="156"/>
      <c r="U225" s="156"/>
    </row>
    <row r="226" spans="2:21" s="114" customFormat="1" ht="17" x14ac:dyDescent="0.25">
      <c r="B226" s="93"/>
      <c r="C226" s="116"/>
      <c r="D226" s="113"/>
      <c r="E226" s="90"/>
      <c r="F226" s="90" t="s">
        <v>16</v>
      </c>
      <c r="G226" s="90"/>
      <c r="H226" s="118" t="s">
        <v>46</v>
      </c>
      <c r="I226" s="156"/>
      <c r="J226" s="156"/>
      <c r="K226" s="156"/>
      <c r="L226" s="156"/>
      <c r="M226" s="156"/>
      <c r="N226" s="156"/>
      <c r="O226" s="156"/>
      <c r="P226" s="156"/>
      <c r="Q226" s="156"/>
      <c r="R226" s="156"/>
      <c r="S226" s="156"/>
      <c r="T226" s="156"/>
      <c r="U226" s="156"/>
    </row>
    <row r="227" spans="2:21" s="114" customFormat="1" ht="17" x14ac:dyDescent="0.25">
      <c r="B227" s="93"/>
      <c r="C227" s="116"/>
      <c r="D227" s="113"/>
      <c r="E227" s="90"/>
      <c r="F227" s="90" t="s">
        <v>17</v>
      </c>
      <c r="G227" s="90"/>
      <c r="H227" s="118" t="s">
        <v>46</v>
      </c>
      <c r="I227" s="156"/>
      <c r="J227" s="156"/>
      <c r="K227" s="156"/>
      <c r="L227" s="156"/>
      <c r="M227" s="156"/>
      <c r="N227" s="156"/>
      <c r="O227" s="156"/>
      <c r="P227" s="156"/>
      <c r="Q227" s="156"/>
      <c r="R227" s="156"/>
      <c r="S227" s="156"/>
      <c r="T227" s="156"/>
      <c r="U227" s="156"/>
    </row>
    <row r="228" spans="2:21" s="114" customFormat="1" ht="17" x14ac:dyDescent="0.25">
      <c r="B228" s="93"/>
      <c r="C228" s="116"/>
      <c r="D228" s="113"/>
      <c r="E228" s="90"/>
      <c r="F228" s="90" t="s">
        <v>18</v>
      </c>
      <c r="G228" s="90"/>
      <c r="H228" s="118" t="s">
        <v>46</v>
      </c>
      <c r="I228" s="156"/>
      <c r="J228" s="156"/>
      <c r="K228" s="156"/>
      <c r="L228" s="156"/>
      <c r="M228" s="156"/>
      <c r="N228" s="156"/>
      <c r="O228" s="156"/>
      <c r="P228" s="156"/>
      <c r="Q228" s="156"/>
      <c r="R228" s="156"/>
      <c r="S228" s="156"/>
      <c r="T228" s="156"/>
      <c r="U228" s="156"/>
    </row>
    <row r="229" spans="2:21" s="114" customFormat="1" ht="17" x14ac:dyDescent="0.25">
      <c r="B229" s="93"/>
      <c r="C229" s="116"/>
      <c r="D229" s="113"/>
      <c r="E229" s="90"/>
      <c r="F229" s="90" t="s">
        <v>19</v>
      </c>
      <c r="G229" s="90"/>
      <c r="H229" s="118" t="s">
        <v>46</v>
      </c>
      <c r="I229" s="156"/>
      <c r="J229" s="156"/>
      <c r="K229" s="156"/>
      <c r="L229" s="156"/>
      <c r="M229" s="156"/>
      <c r="N229" s="156"/>
      <c r="O229" s="156"/>
      <c r="P229" s="156"/>
      <c r="Q229" s="156"/>
      <c r="R229" s="156"/>
      <c r="S229" s="156"/>
      <c r="T229" s="156"/>
      <c r="U229" s="156"/>
    </row>
    <row r="230" spans="2:21" s="114" customFormat="1" ht="17" x14ac:dyDescent="0.25">
      <c r="B230" s="93"/>
      <c r="C230" s="116"/>
      <c r="D230" s="113"/>
      <c r="E230" s="90"/>
      <c r="F230" s="90" t="s">
        <v>57</v>
      </c>
      <c r="G230" s="90"/>
      <c r="H230" s="118" t="s">
        <v>46</v>
      </c>
      <c r="I230" s="156"/>
      <c r="J230" s="156"/>
      <c r="K230" s="156"/>
      <c r="L230" s="156"/>
      <c r="M230" s="156"/>
      <c r="N230" s="156"/>
      <c r="O230" s="156"/>
      <c r="P230" s="156"/>
      <c r="Q230" s="156"/>
      <c r="R230" s="156"/>
      <c r="S230" s="156"/>
      <c r="T230" s="156"/>
      <c r="U230" s="156"/>
    </row>
    <row r="231" spans="2:21" s="114" customFormat="1" ht="17" x14ac:dyDescent="0.25">
      <c r="B231" s="93"/>
      <c r="C231" s="116"/>
      <c r="D231" s="113" t="s">
        <v>20</v>
      </c>
      <c r="E231" s="90"/>
      <c r="F231" s="90"/>
      <c r="G231" s="90"/>
      <c r="H231" s="118" t="s">
        <v>46</v>
      </c>
      <c r="I231" s="156"/>
      <c r="J231" s="156"/>
      <c r="K231" s="156"/>
      <c r="L231" s="156"/>
      <c r="M231" s="156"/>
      <c r="N231" s="156"/>
      <c r="O231" s="156"/>
      <c r="P231" s="156"/>
      <c r="Q231" s="156"/>
      <c r="R231" s="156"/>
      <c r="S231" s="156"/>
      <c r="T231" s="156"/>
      <c r="U231" s="156"/>
    </row>
    <row r="232" spans="2:21" s="114" customFormat="1" ht="17" x14ac:dyDescent="0.25">
      <c r="B232" s="93"/>
      <c r="C232" s="116"/>
      <c r="D232" s="113" t="s">
        <v>21</v>
      </c>
      <c r="E232" s="90"/>
      <c r="F232" s="90"/>
      <c r="G232" s="90"/>
      <c r="H232" s="118" t="s">
        <v>46</v>
      </c>
      <c r="I232" s="156"/>
      <c r="J232" s="156"/>
      <c r="K232" s="156"/>
      <c r="L232" s="156"/>
      <c r="M232" s="156"/>
      <c r="N232" s="156"/>
      <c r="O232" s="156"/>
      <c r="P232" s="156"/>
      <c r="Q232" s="156"/>
      <c r="R232" s="156"/>
      <c r="S232" s="156"/>
      <c r="T232" s="156"/>
      <c r="U232" s="156"/>
    </row>
    <row r="233" spans="2:21" s="221" customFormat="1" ht="17" x14ac:dyDescent="0.25">
      <c r="B233" s="219"/>
      <c r="C233" s="116"/>
      <c r="D233" s="113" t="s">
        <v>58</v>
      </c>
      <c r="E233" s="113"/>
      <c r="F233" s="113"/>
      <c r="G233" s="113"/>
      <c r="H233" s="222" t="s">
        <v>46</v>
      </c>
      <c r="I233" s="226"/>
      <c r="J233" s="226"/>
      <c r="K233" s="226"/>
      <c r="L233" s="226"/>
      <c r="M233" s="226"/>
      <c r="N233" s="226"/>
      <c r="O233" s="226"/>
      <c r="P233" s="226"/>
      <c r="Q233" s="226"/>
      <c r="R233" s="226"/>
      <c r="S233" s="226"/>
      <c r="T233" s="226"/>
      <c r="U233" s="226"/>
    </row>
    <row r="234" spans="2:21" ht="12" customHeight="1" x14ac:dyDescent="0.25">
      <c r="B234" s="128"/>
      <c r="C234" s="128"/>
      <c r="D234" s="128"/>
      <c r="E234" s="128"/>
      <c r="F234" s="128"/>
      <c r="G234" s="128"/>
      <c r="H234" s="128"/>
      <c r="I234" s="129"/>
      <c r="J234" s="129"/>
      <c r="K234" s="129"/>
      <c r="L234" s="129"/>
      <c r="M234" s="129"/>
      <c r="N234" s="129"/>
      <c r="O234" s="129"/>
      <c r="P234" s="129"/>
      <c r="Q234" s="129"/>
      <c r="R234" s="129"/>
      <c r="S234" s="129"/>
      <c r="T234" s="129"/>
      <c r="U234" s="129"/>
    </row>
    <row r="235" spans="2:21" ht="20" x14ac:dyDescent="0.25">
      <c r="B235" s="155" t="s">
        <v>40</v>
      </c>
      <c r="C235" s="106"/>
      <c r="D235" s="107"/>
      <c r="E235" s="107"/>
      <c r="F235" s="107"/>
      <c r="G235" s="107"/>
      <c r="H235" s="108"/>
      <c r="I235" s="109">
        <v>2018</v>
      </c>
      <c r="J235" s="109">
        <f t="shared" ref="J235:U235" si="10">I235+1</f>
        <v>2019</v>
      </c>
      <c r="K235" s="109">
        <f t="shared" si="10"/>
        <v>2020</v>
      </c>
      <c r="L235" s="109">
        <f t="shared" si="10"/>
        <v>2021</v>
      </c>
      <c r="M235" s="109">
        <f t="shared" si="10"/>
        <v>2022</v>
      </c>
      <c r="N235" s="109">
        <f t="shared" si="10"/>
        <v>2023</v>
      </c>
      <c r="O235" s="109">
        <f t="shared" si="10"/>
        <v>2024</v>
      </c>
      <c r="P235" s="109">
        <f t="shared" si="10"/>
        <v>2025</v>
      </c>
      <c r="Q235" s="109">
        <f t="shared" si="10"/>
        <v>2026</v>
      </c>
      <c r="R235" s="109">
        <f t="shared" si="10"/>
        <v>2027</v>
      </c>
      <c r="S235" s="109">
        <f t="shared" si="10"/>
        <v>2028</v>
      </c>
      <c r="T235" s="109">
        <f t="shared" si="10"/>
        <v>2029</v>
      </c>
      <c r="U235" s="109">
        <f t="shared" si="10"/>
        <v>2030</v>
      </c>
    </row>
    <row r="236" spans="2:21" ht="7" customHeight="1" x14ac:dyDescent="0.25">
      <c r="B236" s="76"/>
      <c r="C236" s="76"/>
      <c r="D236" s="110"/>
      <c r="E236" s="76"/>
      <c r="F236" s="76"/>
      <c r="G236" s="76"/>
      <c r="H236" s="76"/>
      <c r="I236" s="111"/>
      <c r="J236" s="111"/>
      <c r="K236" s="111"/>
      <c r="L236" s="111"/>
      <c r="M236" s="111"/>
      <c r="N236" s="111"/>
      <c r="O236" s="111"/>
      <c r="P236" s="111"/>
      <c r="Q236" s="111"/>
      <c r="R236" s="111"/>
      <c r="S236" s="111"/>
      <c r="T236" s="111"/>
      <c r="U236" s="111"/>
    </row>
    <row r="237" spans="2:21" s="114" customFormat="1" ht="17" x14ac:dyDescent="0.25">
      <c r="B237" s="88"/>
      <c r="C237" s="112"/>
      <c r="D237" s="113" t="s">
        <v>24</v>
      </c>
      <c r="E237" s="90"/>
      <c r="F237" s="90"/>
      <c r="G237" s="90"/>
      <c r="H237" s="91"/>
      <c r="I237" s="92"/>
      <c r="J237" s="92"/>
      <c r="K237" s="92"/>
      <c r="L237" s="92"/>
      <c r="R237" s="76"/>
    </row>
    <row r="238" spans="2:21" s="114" customFormat="1" ht="17" x14ac:dyDescent="0.25">
      <c r="B238" s="115"/>
      <c r="C238" s="116"/>
      <c r="D238" s="117"/>
      <c r="E238" s="117"/>
      <c r="F238" s="90" t="s">
        <v>8</v>
      </c>
      <c r="G238" s="90"/>
      <c r="H238" s="118" t="s">
        <v>46</v>
      </c>
      <c r="I238" s="156"/>
      <c r="J238" s="156"/>
      <c r="K238" s="156"/>
      <c r="L238" s="156"/>
      <c r="M238" s="156"/>
      <c r="N238" s="156"/>
      <c r="O238" s="156"/>
      <c r="P238" s="156"/>
      <c r="Q238" s="156"/>
      <c r="R238" s="156"/>
      <c r="S238" s="156"/>
      <c r="T238" s="156"/>
      <c r="U238" s="156"/>
    </row>
    <row r="239" spans="2:21" s="114" customFormat="1" ht="17" x14ac:dyDescent="0.25">
      <c r="B239" s="93"/>
      <c r="C239" s="116"/>
      <c r="D239" s="117"/>
      <c r="E239" s="117"/>
      <c r="F239" s="90" t="s">
        <v>9</v>
      </c>
      <c r="G239" s="90"/>
      <c r="H239" s="118" t="s">
        <v>46</v>
      </c>
      <c r="I239" s="156"/>
      <c r="J239" s="156"/>
      <c r="K239" s="156"/>
      <c r="L239" s="156"/>
      <c r="M239" s="156"/>
      <c r="N239" s="156"/>
      <c r="O239" s="156"/>
      <c r="P239" s="156"/>
      <c r="Q239" s="156"/>
      <c r="R239" s="156"/>
      <c r="S239" s="156"/>
      <c r="T239" s="156"/>
      <c r="U239" s="156"/>
    </row>
    <row r="240" spans="2:21" s="114" customFormat="1" ht="17" x14ac:dyDescent="0.25">
      <c r="B240" s="93"/>
      <c r="C240" s="116"/>
      <c r="D240" s="117"/>
      <c r="E240" s="117"/>
      <c r="F240" s="90" t="s">
        <v>10</v>
      </c>
      <c r="G240" s="90"/>
      <c r="H240" s="118" t="s">
        <v>46</v>
      </c>
      <c r="I240" s="156"/>
      <c r="J240" s="156"/>
      <c r="K240" s="156"/>
      <c r="L240" s="156"/>
      <c r="M240" s="156"/>
      <c r="N240" s="156"/>
      <c r="O240" s="156"/>
      <c r="P240" s="156"/>
      <c r="Q240" s="156"/>
      <c r="R240" s="156"/>
      <c r="S240" s="156"/>
      <c r="T240" s="156"/>
      <c r="U240" s="156"/>
    </row>
    <row r="241" spans="2:21" s="114" customFormat="1" ht="17" x14ac:dyDescent="0.25">
      <c r="B241" s="93"/>
      <c r="C241" s="116"/>
      <c r="D241" s="117"/>
      <c r="E241" s="117"/>
      <c r="F241" s="90" t="s">
        <v>23</v>
      </c>
      <c r="G241" s="90"/>
      <c r="H241" s="118" t="s">
        <v>46</v>
      </c>
      <c r="I241" s="156"/>
      <c r="J241" s="156"/>
      <c r="K241" s="156"/>
      <c r="L241" s="156"/>
      <c r="M241" s="156"/>
      <c r="N241" s="156"/>
      <c r="O241" s="156"/>
      <c r="P241" s="156"/>
      <c r="Q241" s="156"/>
      <c r="R241" s="156"/>
      <c r="S241" s="156"/>
      <c r="T241" s="156"/>
      <c r="U241" s="156"/>
    </row>
    <row r="242" spans="2:21" s="114" customFormat="1" ht="17" x14ac:dyDescent="0.25">
      <c r="B242" s="93"/>
      <c r="C242" s="116"/>
      <c r="D242" s="117"/>
      <c r="E242" s="117"/>
      <c r="F242" s="90" t="s">
        <v>11</v>
      </c>
      <c r="G242" s="90"/>
      <c r="H242" s="118" t="s">
        <v>46</v>
      </c>
      <c r="I242" s="156"/>
      <c r="J242" s="156"/>
      <c r="K242" s="156"/>
      <c r="L242" s="156"/>
      <c r="M242" s="156"/>
      <c r="N242" s="156"/>
      <c r="O242" s="156"/>
      <c r="P242" s="156"/>
      <c r="Q242" s="156"/>
      <c r="R242" s="156"/>
      <c r="S242" s="156"/>
      <c r="T242" s="156"/>
      <c r="U242" s="156"/>
    </row>
    <row r="243" spans="2:21" s="114" customFormat="1" ht="17" x14ac:dyDescent="0.25">
      <c r="B243" s="93"/>
      <c r="C243" s="116"/>
      <c r="D243" s="117"/>
      <c r="E243" s="117"/>
      <c r="F243" s="90" t="s">
        <v>25</v>
      </c>
      <c r="G243" s="90"/>
      <c r="H243" s="118" t="s">
        <v>46</v>
      </c>
      <c r="I243" s="156"/>
      <c r="J243" s="156"/>
      <c r="K243" s="156"/>
      <c r="L243" s="156"/>
      <c r="M243" s="156"/>
      <c r="N243" s="156"/>
      <c r="O243" s="156"/>
      <c r="P243" s="156"/>
      <c r="Q243" s="156"/>
      <c r="R243" s="156"/>
      <c r="S243" s="156"/>
      <c r="T243" s="156"/>
      <c r="U243" s="156"/>
    </row>
    <row r="244" spans="2:21" s="114" customFormat="1" ht="17" x14ac:dyDescent="0.25">
      <c r="B244" s="93"/>
      <c r="C244" s="116"/>
      <c r="D244" s="113" t="s">
        <v>12</v>
      </c>
      <c r="E244" s="90"/>
      <c r="F244" s="90"/>
      <c r="G244" s="90"/>
      <c r="H244" s="118" t="s">
        <v>46</v>
      </c>
      <c r="I244" s="156"/>
      <c r="J244" s="156"/>
      <c r="K244" s="156"/>
      <c r="L244" s="156"/>
      <c r="M244" s="156"/>
      <c r="N244" s="156"/>
      <c r="O244" s="156"/>
      <c r="P244" s="156"/>
      <c r="Q244" s="156"/>
      <c r="R244" s="156"/>
      <c r="S244" s="156"/>
      <c r="T244" s="156"/>
      <c r="U244" s="156"/>
    </row>
    <row r="245" spans="2:21" s="114" customFormat="1" ht="17" x14ac:dyDescent="0.25">
      <c r="B245" s="93"/>
      <c r="C245" s="116"/>
      <c r="D245" s="113" t="s">
        <v>56</v>
      </c>
      <c r="E245" s="90"/>
      <c r="F245" s="90"/>
      <c r="G245" s="90"/>
      <c r="H245" s="118" t="s">
        <v>46</v>
      </c>
      <c r="I245" s="156"/>
      <c r="J245" s="156"/>
      <c r="K245" s="156"/>
      <c r="L245" s="156"/>
      <c r="M245" s="156"/>
      <c r="N245" s="156"/>
      <c r="O245" s="156"/>
      <c r="P245" s="156"/>
      <c r="Q245" s="156"/>
      <c r="R245" s="156"/>
      <c r="S245" s="156"/>
      <c r="T245" s="156"/>
      <c r="U245" s="156"/>
    </row>
    <row r="246" spans="2:21" s="114" customFormat="1" ht="17" x14ac:dyDescent="0.25">
      <c r="B246" s="93"/>
      <c r="C246" s="116"/>
      <c r="D246" s="113" t="s">
        <v>26</v>
      </c>
      <c r="E246" s="90"/>
      <c r="F246" s="90"/>
      <c r="G246" s="90"/>
      <c r="H246" s="121"/>
      <c r="I246" s="156"/>
      <c r="J246" s="156"/>
      <c r="K246" s="156"/>
      <c r="L246" s="156"/>
      <c r="M246" s="156"/>
      <c r="N246" s="156"/>
      <c r="O246" s="156"/>
      <c r="P246" s="156"/>
      <c r="Q246" s="156"/>
      <c r="R246" s="156"/>
      <c r="S246" s="156"/>
      <c r="T246" s="156"/>
      <c r="U246" s="156"/>
    </row>
    <row r="247" spans="2:21" s="114" customFormat="1" ht="17" x14ac:dyDescent="0.25">
      <c r="B247" s="93"/>
      <c r="C247" s="116"/>
      <c r="D247" s="117"/>
      <c r="E247" s="117"/>
      <c r="F247" s="90" t="s">
        <v>13</v>
      </c>
      <c r="G247" s="90"/>
      <c r="H247" s="118" t="s">
        <v>46</v>
      </c>
      <c r="I247" s="156"/>
      <c r="J247" s="156"/>
      <c r="K247" s="156"/>
      <c r="L247" s="156"/>
      <c r="M247" s="156"/>
      <c r="N247" s="156"/>
      <c r="O247" s="156"/>
      <c r="P247" s="156"/>
      <c r="Q247" s="156"/>
      <c r="R247" s="156"/>
      <c r="S247" s="156"/>
      <c r="T247" s="156"/>
      <c r="U247" s="156"/>
    </row>
    <row r="248" spans="2:21" s="114" customFormat="1" ht="17" x14ac:dyDescent="0.25">
      <c r="B248" s="93"/>
      <c r="C248" s="116"/>
      <c r="D248" s="117"/>
      <c r="E248" s="117"/>
      <c r="F248" s="90" t="s">
        <v>14</v>
      </c>
      <c r="G248" s="90"/>
      <c r="H248" s="118" t="s">
        <v>46</v>
      </c>
      <c r="I248" s="156"/>
      <c r="J248" s="156"/>
      <c r="K248" s="156"/>
      <c r="L248" s="156"/>
      <c r="M248" s="156"/>
      <c r="N248" s="156"/>
      <c r="O248" s="156"/>
      <c r="P248" s="156"/>
      <c r="Q248" s="156"/>
      <c r="R248" s="156"/>
      <c r="S248" s="156"/>
      <c r="T248" s="156"/>
      <c r="U248" s="156"/>
    </row>
    <row r="249" spans="2:21" s="114" customFormat="1" ht="17" x14ac:dyDescent="0.25">
      <c r="B249" s="93"/>
      <c r="C249" s="116"/>
      <c r="D249" s="113" t="s">
        <v>27</v>
      </c>
      <c r="E249" s="90"/>
      <c r="F249" s="90"/>
      <c r="G249" s="90"/>
      <c r="H249" s="118" t="s">
        <v>46</v>
      </c>
      <c r="I249" s="156"/>
      <c r="J249" s="156"/>
      <c r="K249" s="156"/>
      <c r="L249" s="156"/>
      <c r="M249" s="156"/>
      <c r="N249" s="156"/>
      <c r="O249" s="156"/>
      <c r="P249" s="156"/>
      <c r="Q249" s="156"/>
      <c r="R249" s="156"/>
      <c r="S249" s="156"/>
      <c r="T249" s="156"/>
      <c r="U249" s="156"/>
    </row>
    <row r="250" spans="2:21" s="114" customFormat="1" ht="17" x14ac:dyDescent="0.25">
      <c r="B250" s="93"/>
      <c r="C250" s="116"/>
      <c r="D250" s="113" t="s">
        <v>15</v>
      </c>
      <c r="E250" s="90"/>
      <c r="F250" s="90"/>
      <c r="G250" s="90"/>
      <c r="H250" s="91"/>
      <c r="I250" s="156"/>
      <c r="J250" s="156"/>
      <c r="K250" s="156"/>
      <c r="L250" s="156"/>
      <c r="M250" s="156"/>
      <c r="N250" s="156"/>
      <c r="O250" s="156"/>
      <c r="P250" s="156"/>
      <c r="Q250" s="156"/>
      <c r="R250" s="156"/>
      <c r="S250" s="156"/>
      <c r="T250" s="156"/>
      <c r="U250" s="156"/>
    </row>
    <row r="251" spans="2:21" s="114" customFormat="1" ht="17" x14ac:dyDescent="0.25">
      <c r="B251" s="93"/>
      <c r="C251" s="116"/>
      <c r="D251" s="113"/>
      <c r="E251" s="90"/>
      <c r="F251" s="90" t="s">
        <v>16</v>
      </c>
      <c r="G251" s="90"/>
      <c r="H251" s="118" t="s">
        <v>46</v>
      </c>
      <c r="I251" s="156"/>
      <c r="J251" s="156"/>
      <c r="K251" s="156"/>
      <c r="L251" s="156"/>
      <c r="M251" s="156"/>
      <c r="N251" s="156"/>
      <c r="O251" s="156"/>
      <c r="P251" s="156"/>
      <c r="Q251" s="156"/>
      <c r="R251" s="156"/>
      <c r="S251" s="156"/>
      <c r="T251" s="156"/>
      <c r="U251" s="156"/>
    </row>
    <row r="252" spans="2:21" s="114" customFormat="1" ht="17" x14ac:dyDescent="0.25">
      <c r="B252" s="93"/>
      <c r="C252" s="116"/>
      <c r="D252" s="113"/>
      <c r="E252" s="90"/>
      <c r="F252" s="90" t="s">
        <v>17</v>
      </c>
      <c r="G252" s="90"/>
      <c r="H252" s="118" t="s">
        <v>46</v>
      </c>
      <c r="I252" s="156"/>
      <c r="J252" s="156"/>
      <c r="K252" s="156"/>
      <c r="L252" s="156"/>
      <c r="M252" s="156"/>
      <c r="N252" s="156"/>
      <c r="O252" s="156"/>
      <c r="P252" s="156"/>
      <c r="Q252" s="156"/>
      <c r="R252" s="156"/>
      <c r="S252" s="156"/>
      <c r="T252" s="156"/>
      <c r="U252" s="156"/>
    </row>
    <row r="253" spans="2:21" s="114" customFormat="1" ht="17" x14ac:dyDescent="0.25">
      <c r="B253" s="93"/>
      <c r="C253" s="116"/>
      <c r="D253" s="113"/>
      <c r="E253" s="90"/>
      <c r="F253" s="90" t="s">
        <v>18</v>
      </c>
      <c r="G253" s="90"/>
      <c r="H253" s="118" t="s">
        <v>46</v>
      </c>
      <c r="I253" s="156"/>
      <c r="J253" s="156"/>
      <c r="K253" s="156"/>
      <c r="L253" s="156"/>
      <c r="M253" s="156"/>
      <c r="N253" s="156"/>
      <c r="O253" s="156"/>
      <c r="P253" s="156"/>
      <c r="Q253" s="156"/>
      <c r="R253" s="156"/>
      <c r="S253" s="156"/>
      <c r="T253" s="156"/>
      <c r="U253" s="156"/>
    </row>
    <row r="254" spans="2:21" s="114" customFormat="1" ht="17" x14ac:dyDescent="0.25">
      <c r="B254" s="93"/>
      <c r="C254" s="116"/>
      <c r="D254" s="113"/>
      <c r="E254" s="90"/>
      <c r="F254" s="90" t="s">
        <v>19</v>
      </c>
      <c r="G254" s="90"/>
      <c r="H254" s="118" t="s">
        <v>46</v>
      </c>
      <c r="I254" s="156"/>
      <c r="J254" s="156"/>
      <c r="K254" s="156"/>
      <c r="L254" s="156"/>
      <c r="M254" s="156"/>
      <c r="N254" s="156"/>
      <c r="O254" s="156"/>
      <c r="P254" s="156"/>
      <c r="Q254" s="156"/>
      <c r="R254" s="156"/>
      <c r="S254" s="156"/>
      <c r="T254" s="156"/>
      <c r="U254" s="156"/>
    </row>
    <row r="255" spans="2:21" s="114" customFormat="1" ht="17" x14ac:dyDescent="0.25">
      <c r="B255" s="93"/>
      <c r="C255" s="116"/>
      <c r="D255" s="113"/>
      <c r="E255" s="90"/>
      <c r="F255" s="90" t="s">
        <v>57</v>
      </c>
      <c r="G255" s="90"/>
      <c r="H255" s="118" t="s">
        <v>46</v>
      </c>
      <c r="I255" s="156"/>
      <c r="J255" s="156"/>
      <c r="K255" s="156"/>
      <c r="L255" s="156"/>
      <c r="M255" s="156"/>
      <c r="N255" s="156"/>
      <c r="O255" s="156"/>
      <c r="P255" s="156"/>
      <c r="Q255" s="156"/>
      <c r="R255" s="156"/>
      <c r="S255" s="156"/>
      <c r="T255" s="156"/>
      <c r="U255" s="156"/>
    </row>
    <row r="256" spans="2:21" s="114" customFormat="1" ht="17" x14ac:dyDescent="0.25">
      <c r="B256" s="93"/>
      <c r="C256" s="116"/>
      <c r="D256" s="113" t="s">
        <v>20</v>
      </c>
      <c r="E256" s="90"/>
      <c r="F256" s="90"/>
      <c r="G256" s="90"/>
      <c r="H256" s="118" t="s">
        <v>46</v>
      </c>
      <c r="I256" s="156"/>
      <c r="J256" s="156"/>
      <c r="K256" s="156"/>
      <c r="L256" s="156"/>
      <c r="M256" s="156"/>
      <c r="N256" s="156"/>
      <c r="O256" s="156"/>
      <c r="P256" s="156"/>
      <c r="Q256" s="156"/>
      <c r="R256" s="156"/>
      <c r="S256" s="156"/>
      <c r="T256" s="156"/>
      <c r="U256" s="156"/>
    </row>
    <row r="257" spans="2:21" s="114" customFormat="1" ht="17" x14ac:dyDescent="0.25">
      <c r="B257" s="93"/>
      <c r="C257" s="116"/>
      <c r="D257" s="113" t="s">
        <v>21</v>
      </c>
      <c r="E257" s="90"/>
      <c r="F257" s="90"/>
      <c r="G257" s="90"/>
      <c r="H257" s="118" t="s">
        <v>46</v>
      </c>
      <c r="I257" s="156"/>
      <c r="J257" s="156"/>
      <c r="K257" s="156"/>
      <c r="L257" s="156"/>
      <c r="M257" s="156"/>
      <c r="N257" s="156"/>
      <c r="O257" s="156"/>
      <c r="P257" s="156"/>
      <c r="Q257" s="156"/>
      <c r="R257" s="156"/>
      <c r="S257" s="156"/>
      <c r="T257" s="156"/>
      <c r="U257" s="156"/>
    </row>
    <row r="258" spans="2:21" s="221" customFormat="1" ht="17" x14ac:dyDescent="0.25">
      <c r="B258" s="219"/>
      <c r="C258" s="116"/>
      <c r="D258" s="113" t="s">
        <v>58</v>
      </c>
      <c r="E258" s="113"/>
      <c r="F258" s="113"/>
      <c r="G258" s="113"/>
      <c r="H258" s="222" t="s">
        <v>46</v>
      </c>
      <c r="I258" s="227"/>
      <c r="J258" s="227"/>
      <c r="K258" s="227"/>
      <c r="L258" s="227"/>
      <c r="M258" s="227"/>
      <c r="N258" s="227"/>
      <c r="O258" s="227"/>
      <c r="P258" s="227"/>
      <c r="Q258" s="227"/>
      <c r="R258" s="227"/>
      <c r="S258" s="227"/>
      <c r="T258" s="227"/>
      <c r="U258" s="227"/>
    </row>
    <row r="259" spans="2:21" ht="12" customHeight="1" x14ac:dyDescent="0.25">
      <c r="B259" s="128"/>
      <c r="C259" s="128"/>
      <c r="D259" s="128"/>
      <c r="E259" s="128"/>
      <c r="F259" s="128"/>
      <c r="G259" s="128"/>
      <c r="H259" s="128"/>
      <c r="I259" s="129"/>
      <c r="J259" s="129"/>
      <c r="K259" s="129"/>
      <c r="L259" s="129"/>
      <c r="M259" s="129"/>
      <c r="N259" s="129"/>
      <c r="O259" s="129"/>
      <c r="P259" s="129"/>
      <c r="Q259" s="129"/>
      <c r="R259" s="129"/>
      <c r="S259" s="129"/>
      <c r="T259" s="129"/>
      <c r="U259" s="129"/>
    </row>
    <row r="260" spans="2:21" ht="20" x14ac:dyDescent="0.25">
      <c r="B260" s="155" t="s">
        <v>41</v>
      </c>
      <c r="C260" s="106"/>
      <c r="D260" s="107"/>
      <c r="E260" s="107"/>
      <c r="F260" s="107"/>
      <c r="G260" s="107"/>
      <c r="H260" s="108"/>
      <c r="I260" s="109">
        <v>2018</v>
      </c>
      <c r="J260" s="109">
        <f t="shared" ref="J260:U260" si="11">I260+1</f>
        <v>2019</v>
      </c>
      <c r="K260" s="109">
        <f t="shared" si="11"/>
        <v>2020</v>
      </c>
      <c r="L260" s="109">
        <f t="shared" si="11"/>
        <v>2021</v>
      </c>
      <c r="M260" s="109">
        <f t="shared" si="11"/>
        <v>2022</v>
      </c>
      <c r="N260" s="109">
        <f t="shared" si="11"/>
        <v>2023</v>
      </c>
      <c r="O260" s="109">
        <f t="shared" si="11"/>
        <v>2024</v>
      </c>
      <c r="P260" s="109">
        <f t="shared" si="11"/>
        <v>2025</v>
      </c>
      <c r="Q260" s="109">
        <f t="shared" si="11"/>
        <v>2026</v>
      </c>
      <c r="R260" s="109">
        <f t="shared" si="11"/>
        <v>2027</v>
      </c>
      <c r="S260" s="109">
        <f t="shared" si="11"/>
        <v>2028</v>
      </c>
      <c r="T260" s="109">
        <f t="shared" si="11"/>
        <v>2029</v>
      </c>
      <c r="U260" s="109">
        <f t="shared" si="11"/>
        <v>2030</v>
      </c>
    </row>
    <row r="261" spans="2:21" ht="7" customHeight="1" x14ac:dyDescent="0.25">
      <c r="B261" s="76"/>
      <c r="C261" s="76"/>
      <c r="D261" s="110"/>
      <c r="E261" s="76"/>
      <c r="F261" s="76"/>
      <c r="G261" s="76"/>
      <c r="H261" s="76"/>
      <c r="I261" s="111"/>
      <c r="J261" s="111"/>
      <c r="K261" s="111"/>
      <c r="L261" s="111"/>
      <c r="M261" s="111"/>
      <c r="N261" s="111"/>
      <c r="O261" s="111"/>
      <c r="P261" s="111"/>
      <c r="Q261" s="111"/>
      <c r="R261" s="111"/>
      <c r="S261" s="111"/>
      <c r="T261" s="111"/>
      <c r="U261" s="111"/>
    </row>
    <row r="262" spans="2:21" s="114" customFormat="1" ht="17" x14ac:dyDescent="0.25">
      <c r="B262" s="88"/>
      <c r="C262" s="112"/>
      <c r="D262" s="113" t="s">
        <v>24</v>
      </c>
      <c r="E262" s="90"/>
      <c r="F262" s="90"/>
      <c r="G262" s="90"/>
      <c r="H262" s="91"/>
      <c r="I262" s="92"/>
      <c r="J262" s="92"/>
      <c r="K262" s="92"/>
      <c r="L262" s="92"/>
      <c r="R262" s="76"/>
    </row>
    <row r="263" spans="2:21" s="114" customFormat="1" ht="17" x14ac:dyDescent="0.25">
      <c r="B263" s="115"/>
      <c r="C263" s="116"/>
      <c r="D263" s="117"/>
      <c r="E263" s="117"/>
      <c r="F263" s="90" t="s">
        <v>8</v>
      </c>
      <c r="G263" s="90"/>
      <c r="H263" s="118" t="s">
        <v>46</v>
      </c>
      <c r="I263" s="130"/>
      <c r="J263" s="130"/>
      <c r="K263" s="130"/>
      <c r="L263" s="130"/>
      <c r="M263" s="130"/>
      <c r="N263" s="130"/>
      <c r="O263" s="130"/>
      <c r="P263" s="130"/>
      <c r="Q263" s="130"/>
      <c r="R263" s="130"/>
      <c r="S263" s="130"/>
      <c r="T263" s="130"/>
      <c r="U263" s="130"/>
    </row>
    <row r="264" spans="2:21" s="114" customFormat="1" ht="17" x14ac:dyDescent="0.25">
      <c r="B264" s="93"/>
      <c r="C264" s="116"/>
      <c r="D264" s="117"/>
      <c r="E264" s="117"/>
      <c r="F264" s="90" t="s">
        <v>9</v>
      </c>
      <c r="G264" s="90"/>
      <c r="H264" s="118" t="s">
        <v>46</v>
      </c>
      <c r="I264" s="130"/>
      <c r="J264" s="130"/>
      <c r="K264" s="130"/>
      <c r="L264" s="130"/>
      <c r="M264" s="130"/>
      <c r="N264" s="130"/>
      <c r="O264" s="130"/>
      <c r="P264" s="130"/>
      <c r="Q264" s="130"/>
      <c r="R264" s="130"/>
      <c r="S264" s="130"/>
      <c r="T264" s="130"/>
      <c r="U264" s="130"/>
    </row>
    <row r="265" spans="2:21" s="114" customFormat="1" ht="17" x14ac:dyDescent="0.25">
      <c r="B265" s="93"/>
      <c r="C265" s="116"/>
      <c r="D265" s="117"/>
      <c r="E265" s="117"/>
      <c r="F265" s="90" t="s">
        <v>10</v>
      </c>
      <c r="G265" s="90"/>
      <c r="H265" s="118" t="s">
        <v>46</v>
      </c>
      <c r="I265" s="130"/>
      <c r="J265" s="130"/>
      <c r="K265" s="130"/>
      <c r="L265" s="130"/>
      <c r="M265" s="130"/>
      <c r="N265" s="130"/>
      <c r="O265" s="130"/>
      <c r="P265" s="130"/>
      <c r="Q265" s="130"/>
      <c r="R265" s="130"/>
      <c r="S265" s="130"/>
      <c r="T265" s="130"/>
      <c r="U265" s="130"/>
    </row>
    <row r="266" spans="2:21" s="114" customFormat="1" ht="17" x14ac:dyDescent="0.25">
      <c r="B266" s="93"/>
      <c r="C266" s="116"/>
      <c r="D266" s="117"/>
      <c r="E266" s="117"/>
      <c r="F266" s="90" t="s">
        <v>23</v>
      </c>
      <c r="G266" s="90"/>
      <c r="H266" s="118" t="s">
        <v>46</v>
      </c>
      <c r="I266" s="130"/>
      <c r="J266" s="130"/>
      <c r="K266" s="130"/>
      <c r="L266" s="130"/>
      <c r="M266" s="130"/>
      <c r="N266" s="130"/>
      <c r="O266" s="130"/>
      <c r="P266" s="130"/>
      <c r="Q266" s="130"/>
      <c r="R266" s="130"/>
      <c r="S266" s="130"/>
      <c r="T266" s="130"/>
      <c r="U266" s="130"/>
    </row>
    <row r="267" spans="2:21" s="114" customFormat="1" ht="17" x14ac:dyDescent="0.25">
      <c r="B267" s="93"/>
      <c r="C267" s="116"/>
      <c r="D267" s="117"/>
      <c r="E267" s="117"/>
      <c r="F267" s="90" t="s">
        <v>11</v>
      </c>
      <c r="G267" s="90"/>
      <c r="H267" s="118" t="s">
        <v>46</v>
      </c>
      <c r="I267" s="130"/>
      <c r="J267" s="130"/>
      <c r="K267" s="130"/>
      <c r="L267" s="130"/>
      <c r="M267" s="130"/>
      <c r="N267" s="130"/>
      <c r="O267" s="130"/>
      <c r="P267" s="130"/>
      <c r="Q267" s="130"/>
      <c r="R267" s="130"/>
      <c r="S267" s="130"/>
      <c r="T267" s="130"/>
      <c r="U267" s="130"/>
    </row>
    <row r="268" spans="2:21" s="114" customFormat="1" ht="17" x14ac:dyDescent="0.25">
      <c r="B268" s="93"/>
      <c r="C268" s="116"/>
      <c r="D268" s="117"/>
      <c r="E268" s="117"/>
      <c r="F268" s="90" t="s">
        <v>25</v>
      </c>
      <c r="G268" s="90"/>
      <c r="H268" s="118" t="s">
        <v>46</v>
      </c>
      <c r="I268" s="130"/>
      <c r="J268" s="130"/>
      <c r="K268" s="130"/>
      <c r="L268" s="130"/>
      <c r="M268" s="130"/>
      <c r="N268" s="130"/>
      <c r="O268" s="130"/>
      <c r="P268" s="130"/>
      <c r="Q268" s="130"/>
      <c r="R268" s="130"/>
      <c r="S268" s="130"/>
      <c r="T268" s="130"/>
      <c r="U268" s="130"/>
    </row>
    <row r="269" spans="2:21" s="114" customFormat="1" ht="17" x14ac:dyDescent="0.25">
      <c r="B269" s="93"/>
      <c r="C269" s="116"/>
      <c r="D269" s="113" t="s">
        <v>12</v>
      </c>
      <c r="E269" s="90"/>
      <c r="F269" s="90"/>
      <c r="G269" s="90"/>
      <c r="H269" s="118" t="s">
        <v>46</v>
      </c>
      <c r="I269" s="130"/>
      <c r="J269" s="130"/>
      <c r="K269" s="130"/>
      <c r="L269" s="130"/>
      <c r="M269" s="130"/>
      <c r="N269" s="130"/>
      <c r="O269" s="130"/>
      <c r="P269" s="130"/>
      <c r="Q269" s="130"/>
      <c r="R269" s="130"/>
      <c r="S269" s="130"/>
      <c r="T269" s="130"/>
      <c r="U269" s="130"/>
    </row>
    <row r="270" spans="2:21" s="114" customFormat="1" ht="17" x14ac:dyDescent="0.25">
      <c r="B270" s="93"/>
      <c r="C270" s="116"/>
      <c r="D270" s="113" t="s">
        <v>56</v>
      </c>
      <c r="E270" s="90"/>
      <c r="F270" s="90"/>
      <c r="G270" s="90"/>
      <c r="H270" s="118" t="s">
        <v>46</v>
      </c>
      <c r="I270" s="130"/>
      <c r="J270" s="130"/>
      <c r="K270" s="130"/>
      <c r="L270" s="130"/>
      <c r="M270" s="130"/>
      <c r="N270" s="130"/>
      <c r="O270" s="130"/>
      <c r="P270" s="130"/>
      <c r="Q270" s="130"/>
      <c r="R270" s="130"/>
      <c r="S270" s="130"/>
      <c r="T270" s="130"/>
      <c r="U270" s="130"/>
    </row>
    <row r="271" spans="2:21" s="114" customFormat="1" ht="17" x14ac:dyDescent="0.25">
      <c r="B271" s="93"/>
      <c r="C271" s="116"/>
      <c r="D271" s="113" t="s">
        <v>26</v>
      </c>
      <c r="E271" s="90"/>
      <c r="F271" s="90"/>
      <c r="G271" s="90"/>
      <c r="H271" s="121"/>
      <c r="I271" s="130"/>
      <c r="J271" s="130"/>
      <c r="K271" s="130"/>
      <c r="L271" s="130"/>
      <c r="M271" s="130"/>
      <c r="N271" s="130"/>
      <c r="O271" s="130"/>
      <c r="P271" s="130"/>
      <c r="Q271" s="130"/>
      <c r="R271" s="130"/>
      <c r="S271" s="130"/>
      <c r="T271" s="130"/>
      <c r="U271" s="130"/>
    </row>
    <row r="272" spans="2:21" s="114" customFormat="1" ht="17" x14ac:dyDescent="0.25">
      <c r="B272" s="93"/>
      <c r="C272" s="116"/>
      <c r="D272" s="117"/>
      <c r="E272" s="117"/>
      <c r="F272" s="90" t="s">
        <v>13</v>
      </c>
      <c r="G272" s="90"/>
      <c r="H272" s="118" t="s">
        <v>46</v>
      </c>
      <c r="I272" s="130"/>
      <c r="J272" s="130"/>
      <c r="K272" s="130"/>
      <c r="L272" s="130"/>
      <c r="M272" s="130"/>
      <c r="N272" s="130"/>
      <c r="O272" s="130"/>
      <c r="P272" s="130"/>
      <c r="Q272" s="130"/>
      <c r="R272" s="130"/>
      <c r="S272" s="130"/>
      <c r="T272" s="130"/>
      <c r="U272" s="130"/>
    </row>
    <row r="273" spans="2:21" s="114" customFormat="1" ht="17" x14ac:dyDescent="0.25">
      <c r="B273" s="93"/>
      <c r="C273" s="116"/>
      <c r="D273" s="117"/>
      <c r="E273" s="117"/>
      <c r="F273" s="90" t="s">
        <v>14</v>
      </c>
      <c r="G273" s="90"/>
      <c r="H273" s="118" t="s">
        <v>46</v>
      </c>
      <c r="I273" s="130"/>
      <c r="J273" s="130"/>
      <c r="K273" s="130"/>
      <c r="L273" s="130"/>
      <c r="M273" s="130"/>
      <c r="N273" s="130"/>
      <c r="O273" s="130"/>
      <c r="P273" s="130"/>
      <c r="Q273" s="130"/>
      <c r="R273" s="130"/>
      <c r="S273" s="130"/>
      <c r="T273" s="130"/>
      <c r="U273" s="130"/>
    </row>
    <row r="274" spans="2:21" s="114" customFormat="1" ht="17" x14ac:dyDescent="0.25">
      <c r="B274" s="93"/>
      <c r="C274" s="116"/>
      <c r="D274" s="113" t="s">
        <v>27</v>
      </c>
      <c r="E274" s="90"/>
      <c r="F274" s="90"/>
      <c r="G274" s="90"/>
      <c r="H274" s="118" t="s">
        <v>46</v>
      </c>
      <c r="I274" s="130"/>
      <c r="J274" s="130"/>
      <c r="K274" s="130"/>
      <c r="L274" s="130"/>
      <c r="M274" s="130"/>
      <c r="N274" s="130"/>
      <c r="O274" s="130"/>
      <c r="P274" s="130"/>
      <c r="Q274" s="130"/>
      <c r="R274" s="130"/>
      <c r="S274" s="130"/>
      <c r="T274" s="130"/>
      <c r="U274" s="130"/>
    </row>
    <row r="275" spans="2:21" s="114" customFormat="1" ht="17" x14ac:dyDescent="0.25">
      <c r="B275" s="93"/>
      <c r="C275" s="116"/>
      <c r="D275" s="113" t="s">
        <v>15</v>
      </c>
      <c r="E275" s="90"/>
      <c r="F275" s="90"/>
      <c r="G275" s="90"/>
      <c r="H275" s="91"/>
      <c r="I275" s="130"/>
      <c r="J275" s="130"/>
      <c r="K275" s="130"/>
      <c r="L275" s="130"/>
      <c r="M275" s="130"/>
      <c r="N275" s="130"/>
      <c r="O275" s="130"/>
      <c r="P275" s="130"/>
      <c r="Q275" s="130"/>
      <c r="R275" s="130"/>
      <c r="S275" s="130"/>
      <c r="T275" s="130"/>
      <c r="U275" s="130"/>
    </row>
    <row r="276" spans="2:21" s="114" customFormat="1" ht="17" x14ac:dyDescent="0.25">
      <c r="B276" s="93"/>
      <c r="C276" s="116"/>
      <c r="D276" s="113"/>
      <c r="E276" s="90"/>
      <c r="F276" s="90" t="s">
        <v>16</v>
      </c>
      <c r="G276" s="90"/>
      <c r="H276" s="118" t="s">
        <v>46</v>
      </c>
      <c r="I276" s="130"/>
      <c r="J276" s="130"/>
      <c r="K276" s="130"/>
      <c r="L276" s="130"/>
      <c r="M276" s="130"/>
      <c r="N276" s="130"/>
      <c r="O276" s="130"/>
      <c r="P276" s="130"/>
      <c r="Q276" s="130"/>
      <c r="R276" s="130"/>
      <c r="S276" s="130"/>
      <c r="T276" s="130"/>
      <c r="U276" s="130"/>
    </row>
    <row r="277" spans="2:21" s="114" customFormat="1" ht="17" x14ac:dyDescent="0.25">
      <c r="B277" s="93"/>
      <c r="C277" s="116"/>
      <c r="D277" s="113"/>
      <c r="E277" s="90"/>
      <c r="F277" s="90" t="s">
        <v>17</v>
      </c>
      <c r="G277" s="90"/>
      <c r="H277" s="118" t="s">
        <v>46</v>
      </c>
      <c r="I277" s="130"/>
      <c r="J277" s="130"/>
      <c r="K277" s="130"/>
      <c r="L277" s="130"/>
      <c r="M277" s="130"/>
      <c r="N277" s="130"/>
      <c r="O277" s="130"/>
      <c r="P277" s="130"/>
      <c r="Q277" s="130"/>
      <c r="R277" s="130"/>
      <c r="S277" s="130"/>
      <c r="T277" s="130"/>
      <c r="U277" s="130"/>
    </row>
    <row r="278" spans="2:21" s="114" customFormat="1" ht="17" x14ac:dyDescent="0.25">
      <c r="B278" s="93"/>
      <c r="C278" s="116"/>
      <c r="D278" s="113"/>
      <c r="E278" s="90"/>
      <c r="F278" s="90" t="s">
        <v>18</v>
      </c>
      <c r="G278" s="90"/>
      <c r="H278" s="118" t="s">
        <v>46</v>
      </c>
      <c r="I278" s="130"/>
      <c r="J278" s="130"/>
      <c r="K278" s="130"/>
      <c r="L278" s="130"/>
      <c r="M278" s="130"/>
      <c r="N278" s="130"/>
      <c r="O278" s="130"/>
      <c r="P278" s="130"/>
      <c r="Q278" s="130"/>
      <c r="R278" s="130"/>
      <c r="S278" s="130"/>
      <c r="T278" s="130"/>
      <c r="U278" s="130"/>
    </row>
    <row r="279" spans="2:21" s="114" customFormat="1" ht="17" x14ac:dyDescent="0.25">
      <c r="B279" s="93"/>
      <c r="C279" s="116"/>
      <c r="D279" s="113"/>
      <c r="E279" s="90"/>
      <c r="F279" s="90" t="s">
        <v>19</v>
      </c>
      <c r="G279" s="90"/>
      <c r="H279" s="118" t="s">
        <v>46</v>
      </c>
      <c r="I279" s="130"/>
      <c r="J279" s="130"/>
      <c r="K279" s="130"/>
      <c r="L279" s="130"/>
      <c r="M279" s="130"/>
      <c r="N279" s="130"/>
      <c r="O279" s="130"/>
      <c r="P279" s="130"/>
      <c r="Q279" s="130"/>
      <c r="R279" s="130"/>
      <c r="S279" s="130"/>
      <c r="T279" s="130"/>
      <c r="U279" s="130"/>
    </row>
    <row r="280" spans="2:21" s="114" customFormat="1" ht="17" x14ac:dyDescent="0.25">
      <c r="B280" s="93"/>
      <c r="C280" s="116"/>
      <c r="D280" s="113"/>
      <c r="E280" s="90"/>
      <c r="F280" s="90" t="s">
        <v>57</v>
      </c>
      <c r="G280" s="90"/>
      <c r="H280" s="118" t="s">
        <v>46</v>
      </c>
      <c r="I280" s="130"/>
      <c r="J280" s="130"/>
      <c r="K280" s="130"/>
      <c r="L280" s="130"/>
      <c r="M280" s="130"/>
      <c r="N280" s="130"/>
      <c r="O280" s="130"/>
      <c r="P280" s="130"/>
      <c r="Q280" s="130"/>
      <c r="R280" s="130"/>
      <c r="S280" s="130"/>
      <c r="T280" s="130"/>
      <c r="U280" s="130"/>
    </row>
    <row r="281" spans="2:21" s="114" customFormat="1" ht="17" x14ac:dyDescent="0.25">
      <c r="B281" s="93"/>
      <c r="C281" s="116"/>
      <c r="D281" s="113" t="s">
        <v>20</v>
      </c>
      <c r="E281" s="90"/>
      <c r="F281" s="90"/>
      <c r="G281" s="90"/>
      <c r="H281" s="118" t="s">
        <v>46</v>
      </c>
      <c r="I281" s="130"/>
      <c r="J281" s="130"/>
      <c r="K281" s="130"/>
      <c r="L281" s="130"/>
      <c r="M281" s="130"/>
      <c r="N281" s="130"/>
      <c r="O281" s="130"/>
      <c r="P281" s="130"/>
      <c r="Q281" s="130"/>
      <c r="R281" s="130"/>
      <c r="S281" s="130"/>
      <c r="T281" s="130"/>
      <c r="U281" s="130"/>
    </row>
    <row r="282" spans="2:21" s="114" customFormat="1" ht="17" x14ac:dyDescent="0.25">
      <c r="B282" s="93"/>
      <c r="C282" s="116"/>
      <c r="D282" s="113" t="s">
        <v>21</v>
      </c>
      <c r="E282" s="90"/>
      <c r="F282" s="90"/>
      <c r="G282" s="90"/>
      <c r="H282" s="118" t="s">
        <v>46</v>
      </c>
      <c r="I282" s="130"/>
      <c r="J282" s="130"/>
      <c r="K282" s="130"/>
      <c r="L282" s="130"/>
      <c r="M282" s="130"/>
      <c r="N282" s="130"/>
      <c r="O282" s="130"/>
      <c r="P282" s="130"/>
      <c r="Q282" s="130"/>
      <c r="R282" s="130"/>
      <c r="S282" s="130"/>
      <c r="T282" s="130"/>
      <c r="U282" s="130"/>
    </row>
    <row r="283" spans="2:21" s="221" customFormat="1" ht="17" x14ac:dyDescent="0.25">
      <c r="B283" s="219"/>
      <c r="C283" s="116"/>
      <c r="D283" s="113" t="s">
        <v>58</v>
      </c>
      <c r="E283" s="113"/>
      <c r="F283" s="113"/>
      <c r="G283" s="113"/>
      <c r="H283" s="222" t="s">
        <v>46</v>
      </c>
      <c r="I283" s="225"/>
      <c r="J283" s="225"/>
      <c r="K283" s="225"/>
      <c r="L283" s="225"/>
      <c r="M283" s="225"/>
      <c r="N283" s="225"/>
      <c r="O283" s="225"/>
      <c r="P283" s="225"/>
      <c r="Q283" s="225"/>
      <c r="R283" s="225"/>
      <c r="S283" s="225"/>
      <c r="T283" s="225"/>
      <c r="U283" s="225"/>
    </row>
    <row r="284" spans="2:21" s="114" customFormat="1" ht="17" x14ac:dyDescent="0.25">
      <c r="B284" s="93"/>
      <c r="C284" s="116"/>
      <c r="I284" s="134"/>
      <c r="J284" s="134"/>
      <c r="K284" s="134"/>
      <c r="L284" s="134"/>
      <c r="R284" s="76"/>
    </row>
    <row r="285" spans="2:21" ht="20" x14ac:dyDescent="0.25">
      <c r="B285" s="155" t="s">
        <v>60</v>
      </c>
      <c r="C285" s="106"/>
      <c r="D285" s="107"/>
      <c r="E285" s="107"/>
      <c r="F285" s="107"/>
      <c r="G285" s="107"/>
      <c r="H285" s="108"/>
      <c r="I285" s="109">
        <v>2018</v>
      </c>
      <c r="J285" s="109">
        <f t="shared" ref="J285:U285" si="12">I285+1</f>
        <v>2019</v>
      </c>
      <c r="K285" s="109">
        <f t="shared" si="12"/>
        <v>2020</v>
      </c>
      <c r="L285" s="109">
        <f t="shared" si="12"/>
        <v>2021</v>
      </c>
      <c r="M285" s="109">
        <f t="shared" si="12"/>
        <v>2022</v>
      </c>
      <c r="N285" s="109">
        <f t="shared" si="12"/>
        <v>2023</v>
      </c>
      <c r="O285" s="109">
        <f t="shared" si="12"/>
        <v>2024</v>
      </c>
      <c r="P285" s="109">
        <f t="shared" si="12"/>
        <v>2025</v>
      </c>
      <c r="Q285" s="109">
        <f t="shared" si="12"/>
        <v>2026</v>
      </c>
      <c r="R285" s="109">
        <f t="shared" si="12"/>
        <v>2027</v>
      </c>
      <c r="S285" s="109">
        <f t="shared" si="12"/>
        <v>2028</v>
      </c>
      <c r="T285" s="109">
        <f t="shared" si="12"/>
        <v>2029</v>
      </c>
      <c r="U285" s="109">
        <f t="shared" si="12"/>
        <v>2030</v>
      </c>
    </row>
    <row r="286" spans="2:21" ht="7" customHeight="1" x14ac:dyDescent="0.25">
      <c r="B286" s="76"/>
      <c r="C286" s="76"/>
      <c r="D286" s="110"/>
      <c r="E286" s="76"/>
      <c r="F286" s="76"/>
      <c r="G286" s="76"/>
      <c r="H286" s="76"/>
      <c r="I286" s="111"/>
      <c r="J286" s="111"/>
      <c r="K286" s="111"/>
      <c r="L286" s="111"/>
      <c r="M286" s="111"/>
      <c r="N286" s="111"/>
      <c r="O286" s="111"/>
      <c r="P286" s="111"/>
      <c r="Q286" s="111"/>
      <c r="R286" s="111"/>
      <c r="S286" s="111"/>
      <c r="T286" s="111"/>
      <c r="U286" s="111"/>
    </row>
    <row r="287" spans="2:21" s="114" customFormat="1" ht="17" x14ac:dyDescent="0.25">
      <c r="B287" s="88"/>
      <c r="C287" s="112"/>
      <c r="D287" s="113" t="s">
        <v>24</v>
      </c>
      <c r="E287" s="90"/>
      <c r="F287" s="90"/>
      <c r="G287" s="90"/>
      <c r="H287" s="91"/>
      <c r="I287" s="92"/>
      <c r="J287" s="92"/>
      <c r="K287" s="92"/>
      <c r="L287" s="92"/>
      <c r="R287" s="76"/>
    </row>
    <row r="288" spans="2:21" s="114" customFormat="1" ht="17" x14ac:dyDescent="0.25">
      <c r="B288" s="115"/>
      <c r="C288" s="116"/>
      <c r="D288" s="117"/>
      <c r="E288" s="117"/>
      <c r="F288" s="90" t="s">
        <v>8</v>
      </c>
      <c r="G288" s="90"/>
      <c r="H288" s="118" t="s">
        <v>46</v>
      </c>
      <c r="I288" s="119"/>
      <c r="J288" s="119"/>
      <c r="K288" s="119"/>
      <c r="L288" s="119"/>
      <c r="M288" s="119"/>
      <c r="N288" s="119"/>
      <c r="O288" s="119"/>
      <c r="P288" s="119"/>
      <c r="Q288" s="119"/>
      <c r="R288" s="119"/>
      <c r="S288" s="119"/>
      <c r="T288" s="119"/>
      <c r="U288" s="119"/>
    </row>
    <row r="289" spans="2:21" s="114" customFormat="1" ht="17" x14ac:dyDescent="0.25">
      <c r="B289" s="93"/>
      <c r="C289" s="116"/>
      <c r="D289" s="117"/>
      <c r="E289" s="117"/>
      <c r="F289" s="90" t="s">
        <v>9</v>
      </c>
      <c r="G289" s="90"/>
      <c r="H289" s="118" t="s">
        <v>46</v>
      </c>
      <c r="I289" s="119"/>
      <c r="J289" s="119"/>
      <c r="K289" s="119"/>
      <c r="L289" s="119"/>
      <c r="M289" s="119"/>
      <c r="N289" s="119"/>
      <c r="O289" s="119"/>
      <c r="P289" s="119"/>
      <c r="Q289" s="119"/>
      <c r="R289" s="119"/>
      <c r="S289" s="119"/>
      <c r="T289" s="119"/>
      <c r="U289" s="119"/>
    </row>
    <row r="290" spans="2:21" s="114" customFormat="1" ht="17" x14ac:dyDescent="0.25">
      <c r="B290" s="93"/>
      <c r="C290" s="116"/>
      <c r="D290" s="117"/>
      <c r="E290" s="117"/>
      <c r="F290" s="90" t="s">
        <v>10</v>
      </c>
      <c r="G290" s="90"/>
      <c r="H290" s="118" t="s">
        <v>46</v>
      </c>
      <c r="I290" s="119"/>
      <c r="J290" s="119"/>
      <c r="K290" s="119"/>
      <c r="L290" s="119"/>
      <c r="M290" s="119"/>
      <c r="N290" s="119"/>
      <c r="O290" s="119"/>
      <c r="P290" s="119"/>
      <c r="Q290" s="119"/>
      <c r="R290" s="119"/>
      <c r="S290" s="119"/>
      <c r="T290" s="119"/>
      <c r="U290" s="119"/>
    </row>
    <row r="291" spans="2:21" s="114" customFormat="1" ht="17" x14ac:dyDescent="0.25">
      <c r="B291" s="93"/>
      <c r="C291" s="116"/>
      <c r="D291" s="117"/>
      <c r="E291" s="117"/>
      <c r="F291" s="90" t="s">
        <v>23</v>
      </c>
      <c r="G291" s="90"/>
      <c r="H291" s="118" t="s">
        <v>46</v>
      </c>
      <c r="I291" s="119"/>
      <c r="J291" s="119"/>
      <c r="K291" s="119"/>
      <c r="L291" s="119"/>
      <c r="M291" s="119"/>
      <c r="N291" s="119"/>
      <c r="O291" s="119"/>
      <c r="P291" s="119"/>
      <c r="Q291" s="119"/>
      <c r="R291" s="119"/>
      <c r="S291" s="119"/>
      <c r="T291" s="119"/>
      <c r="U291" s="119"/>
    </row>
    <row r="292" spans="2:21" s="114" customFormat="1" ht="17" x14ac:dyDescent="0.25">
      <c r="B292" s="93"/>
      <c r="C292" s="116"/>
      <c r="D292" s="117"/>
      <c r="E292" s="117"/>
      <c r="F292" s="90" t="s">
        <v>11</v>
      </c>
      <c r="G292" s="90"/>
      <c r="H292" s="118" t="s">
        <v>46</v>
      </c>
      <c r="I292" s="119"/>
      <c r="J292" s="119"/>
      <c r="K292" s="119"/>
      <c r="L292" s="119"/>
      <c r="M292" s="119"/>
      <c r="N292" s="119"/>
      <c r="O292" s="119"/>
      <c r="P292" s="119"/>
      <c r="Q292" s="119"/>
      <c r="R292" s="119"/>
      <c r="S292" s="119"/>
      <c r="T292" s="119"/>
      <c r="U292" s="119"/>
    </row>
    <row r="293" spans="2:21" s="114" customFormat="1" ht="17" x14ac:dyDescent="0.25">
      <c r="B293" s="93"/>
      <c r="C293" s="116"/>
      <c r="D293" s="117"/>
      <c r="E293" s="117"/>
      <c r="F293" s="90" t="s">
        <v>25</v>
      </c>
      <c r="G293" s="90"/>
      <c r="H293" s="118" t="s">
        <v>46</v>
      </c>
      <c r="I293" s="119"/>
      <c r="J293" s="119"/>
      <c r="K293" s="119"/>
      <c r="L293" s="119"/>
      <c r="M293" s="119"/>
      <c r="N293" s="119"/>
      <c r="O293" s="119"/>
      <c r="P293" s="119"/>
      <c r="Q293" s="119"/>
      <c r="R293" s="119"/>
      <c r="S293" s="119"/>
      <c r="T293" s="119"/>
      <c r="U293" s="119"/>
    </row>
    <row r="294" spans="2:21" s="114" customFormat="1" ht="17" x14ac:dyDescent="0.25">
      <c r="B294" s="93"/>
      <c r="C294" s="116"/>
      <c r="D294" s="113" t="s">
        <v>12</v>
      </c>
      <c r="E294" s="90"/>
      <c r="F294" s="90"/>
      <c r="G294" s="90"/>
      <c r="H294" s="118" t="s">
        <v>46</v>
      </c>
      <c r="I294" s="119"/>
      <c r="J294" s="119"/>
      <c r="K294" s="119"/>
      <c r="L294" s="119"/>
      <c r="M294" s="119"/>
      <c r="N294" s="119"/>
      <c r="O294" s="119"/>
      <c r="P294" s="119"/>
      <c r="Q294" s="119"/>
      <c r="R294" s="119"/>
      <c r="S294" s="119"/>
      <c r="T294" s="119"/>
      <c r="U294" s="119"/>
    </row>
    <row r="295" spans="2:21" s="114" customFormat="1" ht="17" x14ac:dyDescent="0.25">
      <c r="B295" s="93"/>
      <c r="C295" s="116"/>
      <c r="D295" s="113" t="s">
        <v>56</v>
      </c>
      <c r="E295" s="90"/>
      <c r="F295" s="90"/>
      <c r="G295" s="90"/>
      <c r="H295" s="118" t="s">
        <v>46</v>
      </c>
      <c r="I295" s="119"/>
      <c r="J295" s="119"/>
      <c r="K295" s="119"/>
      <c r="L295" s="119"/>
      <c r="M295" s="119"/>
      <c r="N295" s="119"/>
      <c r="O295" s="119"/>
      <c r="P295" s="119"/>
      <c r="Q295" s="119"/>
      <c r="R295" s="119"/>
      <c r="S295" s="119"/>
      <c r="T295" s="119"/>
      <c r="U295" s="119"/>
    </row>
    <row r="296" spans="2:21" s="114" customFormat="1" ht="17" x14ac:dyDescent="0.25">
      <c r="B296" s="93"/>
      <c r="C296" s="116"/>
      <c r="D296" s="113" t="s">
        <v>26</v>
      </c>
      <c r="E296" s="90"/>
      <c r="F296" s="90"/>
      <c r="G296" s="90"/>
      <c r="H296" s="121"/>
      <c r="I296" s="119"/>
      <c r="J296" s="119"/>
      <c r="K296" s="119"/>
      <c r="L296" s="119"/>
      <c r="M296" s="119"/>
      <c r="N296" s="119"/>
      <c r="O296" s="119"/>
      <c r="P296" s="119"/>
      <c r="Q296" s="119"/>
      <c r="R296" s="119"/>
      <c r="S296" s="119"/>
      <c r="T296" s="119"/>
      <c r="U296" s="119"/>
    </row>
    <row r="297" spans="2:21" s="114" customFormat="1" ht="17" x14ac:dyDescent="0.25">
      <c r="B297" s="93"/>
      <c r="C297" s="116"/>
      <c r="D297" s="117"/>
      <c r="E297" s="117"/>
      <c r="F297" s="90" t="s">
        <v>13</v>
      </c>
      <c r="G297" s="90"/>
      <c r="H297" s="118" t="s">
        <v>46</v>
      </c>
      <c r="I297" s="119"/>
      <c r="J297" s="119"/>
      <c r="K297" s="119"/>
      <c r="L297" s="119"/>
      <c r="M297" s="119"/>
      <c r="N297" s="119"/>
      <c r="O297" s="119"/>
      <c r="P297" s="119"/>
      <c r="Q297" s="119"/>
      <c r="R297" s="119"/>
      <c r="S297" s="119"/>
      <c r="T297" s="119"/>
      <c r="U297" s="119"/>
    </row>
    <row r="298" spans="2:21" s="114" customFormat="1" ht="17" x14ac:dyDescent="0.25">
      <c r="B298" s="93"/>
      <c r="C298" s="116"/>
      <c r="D298" s="117"/>
      <c r="E298" s="117"/>
      <c r="F298" s="90" t="s">
        <v>14</v>
      </c>
      <c r="G298" s="90"/>
      <c r="H298" s="118" t="s">
        <v>46</v>
      </c>
      <c r="I298" s="119"/>
      <c r="J298" s="119"/>
      <c r="K298" s="119"/>
      <c r="L298" s="119"/>
      <c r="M298" s="119"/>
      <c r="N298" s="119"/>
      <c r="O298" s="119"/>
      <c r="P298" s="119"/>
      <c r="Q298" s="119"/>
      <c r="R298" s="119"/>
      <c r="S298" s="119"/>
      <c r="T298" s="119"/>
      <c r="U298" s="119"/>
    </row>
    <row r="299" spans="2:21" s="114" customFormat="1" ht="17" x14ac:dyDescent="0.25">
      <c r="B299" s="93"/>
      <c r="C299" s="116"/>
      <c r="D299" s="113" t="s">
        <v>27</v>
      </c>
      <c r="E299" s="90"/>
      <c r="F299" s="90"/>
      <c r="G299" s="90"/>
      <c r="H299" s="118" t="s">
        <v>46</v>
      </c>
      <c r="I299" s="119"/>
      <c r="J299" s="119"/>
      <c r="K299" s="119"/>
      <c r="L299" s="119"/>
      <c r="M299" s="119"/>
      <c r="N299" s="119"/>
      <c r="O299" s="119"/>
      <c r="P299" s="119"/>
      <c r="Q299" s="119"/>
      <c r="R299" s="119"/>
      <c r="S299" s="119"/>
      <c r="T299" s="119"/>
      <c r="U299" s="119"/>
    </row>
    <row r="300" spans="2:21" s="114" customFormat="1" ht="17" x14ac:dyDescent="0.25">
      <c r="B300" s="93"/>
      <c r="C300" s="116"/>
      <c r="D300" s="113" t="s">
        <v>15</v>
      </c>
      <c r="E300" s="90"/>
      <c r="F300" s="90"/>
      <c r="G300" s="90"/>
      <c r="H300" s="91"/>
      <c r="I300" s="119"/>
      <c r="J300" s="119"/>
      <c r="K300" s="119"/>
      <c r="L300" s="119"/>
      <c r="M300" s="119"/>
      <c r="N300" s="119"/>
      <c r="O300" s="119"/>
      <c r="P300" s="119"/>
      <c r="Q300" s="119"/>
      <c r="R300" s="119"/>
      <c r="S300" s="119"/>
      <c r="T300" s="119"/>
      <c r="U300" s="119"/>
    </row>
    <row r="301" spans="2:21" s="114" customFormat="1" ht="17" x14ac:dyDescent="0.25">
      <c r="B301" s="93"/>
      <c r="C301" s="116"/>
      <c r="D301" s="113"/>
      <c r="E301" s="90"/>
      <c r="F301" s="90" t="s">
        <v>16</v>
      </c>
      <c r="G301" s="90"/>
      <c r="H301" s="118" t="s">
        <v>46</v>
      </c>
      <c r="I301" s="119"/>
      <c r="J301" s="119"/>
      <c r="K301" s="119"/>
      <c r="L301" s="119"/>
      <c r="M301" s="119"/>
      <c r="N301" s="119"/>
      <c r="O301" s="119"/>
      <c r="P301" s="119"/>
      <c r="Q301" s="119"/>
      <c r="R301" s="119"/>
      <c r="S301" s="119"/>
      <c r="T301" s="119"/>
      <c r="U301" s="119"/>
    </row>
    <row r="302" spans="2:21" s="114" customFormat="1" ht="17" x14ac:dyDescent="0.25">
      <c r="B302" s="93"/>
      <c r="C302" s="116"/>
      <c r="D302" s="113"/>
      <c r="E302" s="90"/>
      <c r="F302" s="90" t="s">
        <v>17</v>
      </c>
      <c r="G302" s="90"/>
      <c r="H302" s="118" t="s">
        <v>46</v>
      </c>
      <c r="I302" s="119"/>
      <c r="J302" s="119"/>
      <c r="K302" s="119"/>
      <c r="L302" s="119"/>
      <c r="M302" s="119"/>
      <c r="N302" s="119"/>
      <c r="O302" s="119"/>
      <c r="P302" s="119"/>
      <c r="Q302" s="119"/>
      <c r="R302" s="119"/>
      <c r="S302" s="119"/>
      <c r="T302" s="119"/>
      <c r="U302" s="119"/>
    </row>
    <row r="303" spans="2:21" s="114" customFormat="1" ht="17" x14ac:dyDescent="0.25">
      <c r="B303" s="93"/>
      <c r="C303" s="116"/>
      <c r="D303" s="113"/>
      <c r="E303" s="90"/>
      <c r="F303" s="90" t="s">
        <v>18</v>
      </c>
      <c r="G303" s="90"/>
      <c r="H303" s="118" t="s">
        <v>46</v>
      </c>
      <c r="I303" s="119"/>
      <c r="J303" s="119"/>
      <c r="K303" s="119"/>
      <c r="L303" s="119"/>
      <c r="M303" s="119"/>
      <c r="N303" s="119"/>
      <c r="O303" s="119"/>
      <c r="P303" s="119"/>
      <c r="Q303" s="119"/>
      <c r="R303" s="119"/>
      <c r="S303" s="119"/>
      <c r="T303" s="119"/>
      <c r="U303" s="119"/>
    </row>
    <row r="304" spans="2:21" s="114" customFormat="1" ht="17" x14ac:dyDescent="0.25">
      <c r="B304" s="93"/>
      <c r="C304" s="116"/>
      <c r="D304" s="113"/>
      <c r="E304" s="90"/>
      <c r="F304" s="90" t="s">
        <v>19</v>
      </c>
      <c r="G304" s="90"/>
      <c r="H304" s="118" t="s">
        <v>46</v>
      </c>
      <c r="I304" s="119"/>
      <c r="J304" s="119"/>
      <c r="K304" s="119"/>
      <c r="L304" s="119"/>
      <c r="M304" s="119"/>
      <c r="N304" s="119"/>
      <c r="O304" s="119"/>
      <c r="P304" s="119"/>
      <c r="Q304" s="119"/>
      <c r="R304" s="119"/>
      <c r="S304" s="119"/>
      <c r="T304" s="119"/>
      <c r="U304" s="119"/>
    </row>
    <row r="305" spans="2:21" s="114" customFormat="1" ht="17" x14ac:dyDescent="0.25">
      <c r="B305" s="93"/>
      <c r="C305" s="116"/>
      <c r="D305" s="113"/>
      <c r="E305" s="90"/>
      <c r="F305" s="90" t="s">
        <v>57</v>
      </c>
      <c r="G305" s="90"/>
      <c r="H305" s="118" t="s">
        <v>46</v>
      </c>
      <c r="I305" s="119"/>
      <c r="J305" s="119"/>
      <c r="K305" s="119"/>
      <c r="L305" s="119"/>
      <c r="M305" s="119"/>
      <c r="N305" s="119"/>
      <c r="O305" s="119"/>
      <c r="P305" s="119"/>
      <c r="Q305" s="119"/>
      <c r="R305" s="119"/>
      <c r="S305" s="119"/>
      <c r="T305" s="119"/>
      <c r="U305" s="119"/>
    </row>
    <row r="306" spans="2:21" s="114" customFormat="1" ht="17" x14ac:dyDescent="0.25">
      <c r="B306" s="93"/>
      <c r="C306" s="116"/>
      <c r="D306" s="113" t="s">
        <v>20</v>
      </c>
      <c r="E306" s="90"/>
      <c r="F306" s="90"/>
      <c r="G306" s="90"/>
      <c r="H306" s="118" t="s">
        <v>46</v>
      </c>
      <c r="I306" s="119"/>
      <c r="J306" s="119"/>
      <c r="K306" s="119"/>
      <c r="L306" s="119"/>
      <c r="M306" s="119"/>
      <c r="N306" s="119"/>
      <c r="O306" s="119"/>
      <c r="P306" s="119"/>
      <c r="Q306" s="119"/>
      <c r="R306" s="119"/>
      <c r="S306" s="119"/>
      <c r="T306" s="119"/>
      <c r="U306" s="119"/>
    </row>
    <row r="307" spans="2:21" s="114" customFormat="1" ht="17" x14ac:dyDescent="0.25">
      <c r="B307" s="93"/>
      <c r="C307" s="116"/>
      <c r="D307" s="113" t="s">
        <v>21</v>
      </c>
      <c r="E307" s="90"/>
      <c r="F307" s="90"/>
      <c r="G307" s="90"/>
      <c r="H307" s="118" t="s">
        <v>46</v>
      </c>
      <c r="I307" s="119"/>
      <c r="J307" s="119"/>
      <c r="K307" s="119"/>
      <c r="L307" s="119"/>
      <c r="M307" s="119"/>
      <c r="N307" s="119"/>
      <c r="O307" s="119"/>
      <c r="P307" s="119"/>
      <c r="Q307" s="119"/>
      <c r="R307" s="119"/>
      <c r="S307" s="119"/>
      <c r="T307" s="119"/>
      <c r="U307" s="119"/>
    </row>
    <row r="308" spans="2:21" s="221" customFormat="1" ht="17" x14ac:dyDescent="0.25">
      <c r="B308" s="219"/>
      <c r="C308" s="116"/>
      <c r="D308" s="113" t="s">
        <v>58</v>
      </c>
      <c r="E308" s="113"/>
      <c r="F308" s="113"/>
      <c r="G308" s="113"/>
      <c r="H308" s="222" t="s">
        <v>46</v>
      </c>
      <c r="I308" s="224"/>
      <c r="J308" s="224"/>
      <c r="K308" s="224"/>
      <c r="L308" s="224"/>
      <c r="M308" s="224"/>
      <c r="N308" s="224"/>
      <c r="O308" s="224"/>
      <c r="P308" s="224"/>
      <c r="Q308" s="224"/>
      <c r="R308" s="224"/>
      <c r="S308" s="224"/>
      <c r="T308" s="224"/>
      <c r="U308" s="224"/>
    </row>
    <row r="309" spans="2:21" ht="25" customHeight="1" x14ac:dyDescent="0.25">
      <c r="B309" s="128"/>
      <c r="C309" s="128"/>
      <c r="D309" s="128"/>
      <c r="E309" s="128"/>
      <c r="F309" s="128"/>
      <c r="G309" s="128"/>
      <c r="H309" s="128"/>
      <c r="I309" s="129"/>
      <c r="J309" s="129"/>
      <c r="K309" s="129"/>
      <c r="L309" s="129"/>
      <c r="M309" s="129"/>
      <c r="N309" s="129"/>
      <c r="O309" s="129"/>
      <c r="P309" s="129"/>
      <c r="Q309" s="129"/>
      <c r="R309" s="129"/>
      <c r="S309" s="129"/>
      <c r="T309" s="129"/>
      <c r="U309" s="129"/>
    </row>
    <row r="310" spans="2:21" ht="21" customHeight="1" x14ac:dyDescent="0.25">
      <c r="B310" s="154" t="s">
        <v>226</v>
      </c>
      <c r="C310" s="104"/>
      <c r="D310" s="104"/>
      <c r="E310" s="104"/>
      <c r="F310" s="104"/>
      <c r="G310" s="104"/>
      <c r="H310" s="104"/>
      <c r="I310" s="105"/>
      <c r="J310" s="105"/>
      <c r="K310" s="105"/>
      <c r="L310" s="105"/>
      <c r="M310" s="105"/>
      <c r="N310" s="105"/>
      <c r="O310" s="105"/>
      <c r="P310" s="105"/>
      <c r="Q310" s="105"/>
      <c r="R310" s="105"/>
      <c r="S310" s="105"/>
      <c r="T310" s="105"/>
      <c r="U310" s="105"/>
    </row>
    <row r="311" spans="2:21" ht="7" customHeight="1" x14ac:dyDescent="0.25">
      <c r="B311" s="76"/>
      <c r="C311" s="76"/>
      <c r="D311" s="110"/>
      <c r="E311" s="76"/>
      <c r="F311" s="76"/>
      <c r="G311" s="76"/>
      <c r="H311" s="76"/>
      <c r="I311" s="111"/>
      <c r="J311" s="111"/>
      <c r="K311" s="111"/>
      <c r="L311" s="111"/>
      <c r="M311" s="111"/>
      <c r="N311" s="111"/>
      <c r="O311" s="111"/>
      <c r="P311" s="111"/>
      <c r="Q311" s="111"/>
      <c r="R311" s="111"/>
      <c r="S311" s="111"/>
      <c r="T311" s="111"/>
      <c r="U311" s="111"/>
    </row>
    <row r="312" spans="2:21" ht="20" x14ac:dyDescent="0.25">
      <c r="B312" s="155" t="s">
        <v>97</v>
      </c>
      <c r="C312" s="106"/>
      <c r="D312" s="107"/>
      <c r="E312" s="107"/>
      <c r="F312" s="107"/>
      <c r="G312" s="107"/>
      <c r="H312" s="108"/>
      <c r="I312" s="109">
        <v>2018</v>
      </c>
      <c r="J312" s="109">
        <f t="shared" ref="J312:U312" si="13">I312+1</f>
        <v>2019</v>
      </c>
      <c r="K312" s="109">
        <f t="shared" si="13"/>
        <v>2020</v>
      </c>
      <c r="L312" s="109">
        <f t="shared" si="13"/>
        <v>2021</v>
      </c>
      <c r="M312" s="109">
        <f t="shared" si="13"/>
        <v>2022</v>
      </c>
      <c r="N312" s="109">
        <f t="shared" si="13"/>
        <v>2023</v>
      </c>
      <c r="O312" s="109">
        <f t="shared" si="13"/>
        <v>2024</v>
      </c>
      <c r="P312" s="109">
        <f t="shared" si="13"/>
        <v>2025</v>
      </c>
      <c r="Q312" s="109">
        <f t="shared" si="13"/>
        <v>2026</v>
      </c>
      <c r="R312" s="109">
        <f t="shared" si="13"/>
        <v>2027</v>
      </c>
      <c r="S312" s="109">
        <f t="shared" si="13"/>
        <v>2028</v>
      </c>
      <c r="T312" s="109">
        <f t="shared" si="13"/>
        <v>2029</v>
      </c>
      <c r="U312" s="109">
        <f t="shared" si="13"/>
        <v>2030</v>
      </c>
    </row>
    <row r="313" spans="2:21" ht="7" customHeight="1" x14ac:dyDescent="0.25">
      <c r="B313" s="76"/>
      <c r="C313" s="76"/>
      <c r="D313" s="110"/>
      <c r="E313" s="76"/>
      <c r="F313" s="76"/>
      <c r="G313" s="76"/>
      <c r="H313" s="76"/>
      <c r="I313" s="111"/>
      <c r="J313" s="111"/>
      <c r="K313" s="111"/>
      <c r="L313" s="111"/>
      <c r="M313" s="111"/>
      <c r="N313" s="111"/>
      <c r="O313" s="111"/>
      <c r="P313" s="111"/>
      <c r="Q313" s="111"/>
      <c r="R313" s="111"/>
      <c r="S313" s="111"/>
      <c r="T313" s="111"/>
      <c r="U313" s="111"/>
    </row>
    <row r="314" spans="2:21" s="114" customFormat="1" ht="17" x14ac:dyDescent="0.25">
      <c r="B314" s="88"/>
      <c r="C314" s="112"/>
      <c r="D314" s="113" t="s">
        <v>24</v>
      </c>
      <c r="E314" s="90"/>
      <c r="F314" s="90"/>
      <c r="G314" s="90"/>
      <c r="H314" s="91"/>
      <c r="I314" s="92"/>
      <c r="J314" s="92"/>
      <c r="K314" s="92"/>
      <c r="L314" s="92"/>
      <c r="R314" s="76"/>
    </row>
    <row r="315" spans="2:21" s="114" customFormat="1" ht="17" x14ac:dyDescent="0.25">
      <c r="B315" s="115"/>
      <c r="C315" s="116"/>
      <c r="D315" s="117"/>
      <c r="E315" s="117"/>
      <c r="F315" s="90" t="s">
        <v>8</v>
      </c>
      <c r="G315" s="90"/>
      <c r="H315" s="118" t="s">
        <v>46</v>
      </c>
      <c r="I315" s="176"/>
      <c r="J315" s="176"/>
      <c r="K315" s="176"/>
      <c r="L315" s="176"/>
      <c r="M315" s="176"/>
      <c r="N315" s="176"/>
      <c r="O315" s="176"/>
      <c r="P315" s="176"/>
      <c r="Q315" s="176"/>
      <c r="R315" s="176"/>
      <c r="S315" s="176"/>
      <c r="T315" s="176"/>
      <c r="U315" s="176"/>
    </row>
    <row r="316" spans="2:21" s="114" customFormat="1" ht="17" x14ac:dyDescent="0.25">
      <c r="B316" s="93"/>
      <c r="C316" s="116"/>
      <c r="D316" s="117"/>
      <c r="E316" s="117"/>
      <c r="F316" s="90" t="s">
        <v>9</v>
      </c>
      <c r="G316" s="90"/>
      <c r="H316" s="118" t="s">
        <v>46</v>
      </c>
      <c r="I316" s="176"/>
      <c r="J316" s="176"/>
      <c r="K316" s="176"/>
      <c r="L316" s="176"/>
      <c r="M316" s="176"/>
      <c r="N316" s="176"/>
      <c r="O316" s="176"/>
      <c r="P316" s="176"/>
      <c r="Q316" s="176"/>
      <c r="R316" s="176"/>
      <c r="S316" s="176"/>
      <c r="T316" s="176"/>
      <c r="U316" s="176"/>
    </row>
    <row r="317" spans="2:21" s="114" customFormat="1" ht="17" x14ac:dyDescent="0.25">
      <c r="B317" s="93"/>
      <c r="C317" s="116"/>
      <c r="D317" s="117"/>
      <c r="E317" s="117"/>
      <c r="F317" s="90" t="s">
        <v>10</v>
      </c>
      <c r="G317" s="90"/>
      <c r="H317" s="118" t="s">
        <v>46</v>
      </c>
      <c r="I317" s="176"/>
      <c r="J317" s="176"/>
      <c r="K317" s="176"/>
      <c r="L317" s="176"/>
      <c r="M317" s="176"/>
      <c r="N317" s="176"/>
      <c r="O317" s="176"/>
      <c r="P317" s="176"/>
      <c r="Q317" s="176"/>
      <c r="R317" s="176"/>
      <c r="S317" s="176"/>
      <c r="T317" s="176"/>
      <c r="U317" s="176"/>
    </row>
    <row r="318" spans="2:21" s="114" customFormat="1" ht="17" x14ac:dyDescent="0.25">
      <c r="B318" s="93"/>
      <c r="C318" s="116"/>
      <c r="D318" s="117"/>
      <c r="E318" s="117"/>
      <c r="F318" s="90" t="s">
        <v>23</v>
      </c>
      <c r="G318" s="90"/>
      <c r="H318" s="118" t="s">
        <v>46</v>
      </c>
      <c r="I318" s="176"/>
      <c r="J318" s="176"/>
      <c r="K318" s="176"/>
      <c r="L318" s="176"/>
      <c r="M318" s="176"/>
      <c r="N318" s="176"/>
      <c r="O318" s="176"/>
      <c r="P318" s="176"/>
      <c r="Q318" s="176"/>
      <c r="R318" s="176"/>
      <c r="S318" s="176"/>
      <c r="T318" s="176"/>
      <c r="U318" s="176"/>
    </row>
    <row r="319" spans="2:21" s="114" customFormat="1" ht="17" x14ac:dyDescent="0.25">
      <c r="B319" s="93"/>
      <c r="C319" s="116"/>
      <c r="D319" s="117"/>
      <c r="E319" s="117"/>
      <c r="F319" s="90" t="s">
        <v>11</v>
      </c>
      <c r="G319" s="90"/>
      <c r="H319" s="118" t="s">
        <v>46</v>
      </c>
      <c r="I319" s="176"/>
      <c r="J319" s="176"/>
      <c r="K319" s="176"/>
      <c r="L319" s="176"/>
      <c r="M319" s="176"/>
      <c r="N319" s="176"/>
      <c r="O319" s="176"/>
      <c r="P319" s="176"/>
      <c r="Q319" s="176"/>
      <c r="R319" s="176"/>
      <c r="S319" s="176"/>
      <c r="T319" s="176"/>
      <c r="U319" s="176"/>
    </row>
    <row r="320" spans="2:21" s="114" customFormat="1" ht="17" x14ac:dyDescent="0.25">
      <c r="B320" s="93"/>
      <c r="C320" s="116"/>
      <c r="D320" s="117"/>
      <c r="E320" s="117"/>
      <c r="F320" s="90" t="s">
        <v>25</v>
      </c>
      <c r="G320" s="90"/>
      <c r="H320" s="118" t="s">
        <v>46</v>
      </c>
      <c r="I320" s="176"/>
      <c r="J320" s="176"/>
      <c r="K320" s="176"/>
      <c r="L320" s="176"/>
      <c r="M320" s="176"/>
      <c r="N320" s="176"/>
      <c r="O320" s="176"/>
      <c r="P320" s="176"/>
      <c r="Q320" s="176"/>
      <c r="R320" s="176"/>
      <c r="S320" s="176"/>
      <c r="T320" s="176"/>
      <c r="U320" s="176"/>
    </row>
    <row r="321" spans="1:21" s="114" customFormat="1" ht="17" x14ac:dyDescent="0.25">
      <c r="B321" s="93"/>
      <c r="C321" s="116"/>
      <c r="D321" s="113" t="s">
        <v>12</v>
      </c>
      <c r="E321" s="90"/>
      <c r="F321" s="90"/>
      <c r="G321" s="90"/>
      <c r="H321" s="118" t="s">
        <v>46</v>
      </c>
      <c r="I321" s="176"/>
      <c r="J321" s="176"/>
      <c r="K321" s="176"/>
      <c r="L321" s="176"/>
      <c r="M321" s="176"/>
      <c r="N321" s="176"/>
      <c r="O321" s="176"/>
      <c r="P321" s="176"/>
      <c r="Q321" s="176"/>
      <c r="R321" s="176"/>
      <c r="S321" s="176"/>
      <c r="T321" s="176"/>
      <c r="U321" s="176"/>
    </row>
    <row r="322" spans="1:21" s="114" customFormat="1" ht="17" x14ac:dyDescent="0.25">
      <c r="B322" s="93"/>
      <c r="C322" s="116"/>
      <c r="D322" s="113" t="s">
        <v>56</v>
      </c>
      <c r="E322" s="90"/>
      <c r="F322" s="90"/>
      <c r="G322" s="90"/>
      <c r="H322" s="118" t="s">
        <v>46</v>
      </c>
      <c r="I322" s="176"/>
      <c r="J322" s="176"/>
      <c r="K322" s="176"/>
      <c r="L322" s="176"/>
      <c r="M322" s="176"/>
      <c r="N322" s="176"/>
      <c r="O322" s="176"/>
      <c r="P322" s="176"/>
      <c r="Q322" s="176"/>
      <c r="R322" s="176"/>
      <c r="S322" s="176"/>
      <c r="T322" s="176"/>
      <c r="U322" s="176"/>
    </row>
    <row r="323" spans="1:21" s="114" customFormat="1" ht="17" x14ac:dyDescent="0.25">
      <c r="B323" s="93"/>
      <c r="C323" s="116"/>
      <c r="D323" s="113" t="s">
        <v>26</v>
      </c>
      <c r="E323" s="90"/>
      <c r="F323" s="90"/>
      <c r="G323" s="90"/>
      <c r="H323" s="121"/>
      <c r="I323" s="177"/>
      <c r="J323" s="177"/>
      <c r="K323" s="177"/>
      <c r="L323" s="177"/>
      <c r="M323" s="177"/>
      <c r="N323" s="177"/>
      <c r="O323" s="177"/>
      <c r="P323" s="177"/>
      <c r="Q323" s="177"/>
      <c r="R323" s="177"/>
      <c r="S323" s="177"/>
      <c r="T323" s="177"/>
      <c r="U323" s="177"/>
    </row>
    <row r="324" spans="1:21" s="114" customFormat="1" ht="17" x14ac:dyDescent="0.25">
      <c r="B324" s="93"/>
      <c r="C324" s="116"/>
      <c r="D324" s="117"/>
      <c r="E324" s="117"/>
      <c r="F324" s="90" t="s">
        <v>13</v>
      </c>
      <c r="G324" s="90"/>
      <c r="H324" s="118" t="s">
        <v>46</v>
      </c>
      <c r="I324" s="176"/>
      <c r="J324" s="176"/>
      <c r="K324" s="176"/>
      <c r="L324" s="176"/>
      <c r="M324" s="176"/>
      <c r="N324" s="176"/>
      <c r="O324" s="176"/>
      <c r="P324" s="176"/>
      <c r="Q324" s="176"/>
      <c r="R324" s="176"/>
      <c r="S324" s="176"/>
      <c r="T324" s="176"/>
      <c r="U324" s="176"/>
    </row>
    <row r="325" spans="1:21" s="114" customFormat="1" ht="17" x14ac:dyDescent="0.25">
      <c r="B325" s="93"/>
      <c r="C325" s="116"/>
      <c r="D325" s="117"/>
      <c r="E325" s="117"/>
      <c r="F325" s="90" t="s">
        <v>14</v>
      </c>
      <c r="G325" s="90"/>
      <c r="H325" s="118" t="s">
        <v>46</v>
      </c>
      <c r="I325" s="176"/>
      <c r="J325" s="176"/>
      <c r="K325" s="176"/>
      <c r="L325" s="176"/>
      <c r="M325" s="176"/>
      <c r="N325" s="176"/>
      <c r="O325" s="176"/>
      <c r="P325" s="176"/>
      <c r="Q325" s="176"/>
      <c r="R325" s="176"/>
      <c r="S325" s="176"/>
      <c r="T325" s="176"/>
      <c r="U325" s="176"/>
    </row>
    <row r="326" spans="1:21" s="114" customFormat="1" ht="17" x14ac:dyDescent="0.25">
      <c r="B326" s="93"/>
      <c r="C326" s="116"/>
      <c r="D326" s="113" t="s">
        <v>27</v>
      </c>
      <c r="E326" s="90"/>
      <c r="F326" s="90"/>
      <c r="G326" s="90"/>
      <c r="H326" s="118" t="s">
        <v>46</v>
      </c>
      <c r="I326" s="176"/>
      <c r="J326" s="176"/>
      <c r="K326" s="176"/>
      <c r="L326" s="176"/>
      <c r="M326" s="176"/>
      <c r="N326" s="176"/>
      <c r="O326" s="176"/>
      <c r="P326" s="176"/>
      <c r="Q326" s="176"/>
      <c r="R326" s="176"/>
      <c r="S326" s="176"/>
      <c r="T326" s="176"/>
      <c r="U326" s="176"/>
    </row>
    <row r="327" spans="1:21" s="114" customFormat="1" ht="17" x14ac:dyDescent="0.25">
      <c r="B327" s="93"/>
      <c r="C327" s="116"/>
      <c r="D327" s="113" t="s">
        <v>15</v>
      </c>
      <c r="E327" s="90"/>
      <c r="F327" s="90"/>
      <c r="G327" s="90"/>
      <c r="H327" s="91"/>
      <c r="I327" s="177"/>
      <c r="J327" s="177"/>
      <c r="K327" s="177"/>
      <c r="L327" s="177"/>
      <c r="M327" s="177"/>
      <c r="N327" s="177"/>
      <c r="O327" s="177"/>
      <c r="P327" s="177"/>
      <c r="Q327" s="177"/>
      <c r="R327" s="177"/>
      <c r="S327" s="177"/>
      <c r="T327" s="177"/>
      <c r="U327" s="177"/>
    </row>
    <row r="328" spans="1:21" s="114" customFormat="1" ht="17" x14ac:dyDescent="0.25">
      <c r="B328" s="93"/>
      <c r="C328" s="116"/>
      <c r="D328" s="113"/>
      <c r="E328" s="90"/>
      <c r="F328" s="90" t="s">
        <v>16</v>
      </c>
      <c r="G328" s="90"/>
      <c r="H328" s="118" t="s">
        <v>46</v>
      </c>
      <c r="I328" s="176"/>
      <c r="J328" s="176"/>
      <c r="K328" s="176"/>
      <c r="L328" s="176"/>
      <c r="M328" s="176"/>
      <c r="N328" s="176"/>
      <c r="O328" s="176"/>
      <c r="P328" s="176"/>
      <c r="Q328" s="176"/>
      <c r="R328" s="176"/>
      <c r="S328" s="176"/>
      <c r="T328" s="176"/>
      <c r="U328" s="176"/>
    </row>
    <row r="329" spans="1:21" s="114" customFormat="1" ht="17" x14ac:dyDescent="0.25">
      <c r="B329" s="93"/>
      <c r="C329" s="116"/>
      <c r="D329" s="113"/>
      <c r="E329" s="90"/>
      <c r="F329" s="90" t="s">
        <v>17</v>
      </c>
      <c r="G329" s="90"/>
      <c r="H329" s="118" t="s">
        <v>46</v>
      </c>
      <c r="I329" s="176"/>
      <c r="J329" s="176"/>
      <c r="K329" s="176"/>
      <c r="L329" s="176"/>
      <c r="M329" s="176"/>
      <c r="N329" s="176"/>
      <c r="O329" s="176"/>
      <c r="P329" s="176"/>
      <c r="Q329" s="176"/>
      <c r="R329" s="176"/>
      <c r="S329" s="176"/>
      <c r="T329" s="176"/>
      <c r="U329" s="176"/>
    </row>
    <row r="330" spans="1:21" s="114" customFormat="1" ht="17" x14ac:dyDescent="0.25">
      <c r="B330" s="93"/>
      <c r="C330" s="116"/>
      <c r="D330" s="113"/>
      <c r="E330" s="90"/>
      <c r="F330" s="90" t="s">
        <v>18</v>
      </c>
      <c r="G330" s="90"/>
      <c r="H330" s="118" t="s">
        <v>46</v>
      </c>
      <c r="I330" s="176"/>
      <c r="J330" s="176"/>
      <c r="K330" s="176"/>
      <c r="L330" s="176"/>
      <c r="M330" s="176"/>
      <c r="N330" s="176"/>
      <c r="O330" s="176"/>
      <c r="P330" s="176"/>
      <c r="Q330" s="176"/>
      <c r="R330" s="176"/>
      <c r="S330" s="176"/>
      <c r="T330" s="176"/>
      <c r="U330" s="176"/>
    </row>
    <row r="331" spans="1:21" s="114" customFormat="1" ht="17" x14ac:dyDescent="0.25">
      <c r="B331" s="93"/>
      <c r="C331" s="116"/>
      <c r="D331" s="113"/>
      <c r="E331" s="90"/>
      <c r="F331" s="90" t="s">
        <v>19</v>
      </c>
      <c r="G331" s="90"/>
      <c r="H331" s="118" t="s">
        <v>46</v>
      </c>
      <c r="I331" s="176"/>
      <c r="J331" s="176"/>
      <c r="K331" s="176"/>
      <c r="L331" s="176"/>
      <c r="M331" s="176"/>
      <c r="N331" s="176"/>
      <c r="O331" s="176"/>
      <c r="P331" s="176"/>
      <c r="Q331" s="176"/>
      <c r="R331" s="176"/>
      <c r="S331" s="176"/>
      <c r="T331" s="176"/>
      <c r="U331" s="176"/>
    </row>
    <row r="332" spans="1:21" s="114" customFormat="1" ht="17" x14ac:dyDescent="0.25">
      <c r="B332" s="93"/>
      <c r="C332" s="116"/>
      <c r="D332" s="113"/>
      <c r="E332" s="90"/>
      <c r="F332" s="90" t="s">
        <v>57</v>
      </c>
      <c r="G332" s="90"/>
      <c r="H332" s="118" t="s">
        <v>46</v>
      </c>
      <c r="I332" s="176"/>
      <c r="J332" s="176"/>
      <c r="K332" s="176"/>
      <c r="L332" s="176"/>
      <c r="M332" s="176"/>
      <c r="N332" s="176"/>
      <c r="O332" s="176"/>
      <c r="P332" s="176"/>
      <c r="Q332" s="176"/>
      <c r="R332" s="176"/>
      <c r="S332" s="176"/>
      <c r="T332" s="176"/>
      <c r="U332" s="176"/>
    </row>
    <row r="333" spans="1:21" s="114" customFormat="1" ht="17" x14ac:dyDescent="0.25">
      <c r="B333" s="93"/>
      <c r="C333" s="116"/>
      <c r="D333" s="113" t="s">
        <v>20</v>
      </c>
      <c r="E333" s="90"/>
      <c r="F333" s="90"/>
      <c r="G333" s="90"/>
      <c r="H333" s="118" t="s">
        <v>46</v>
      </c>
      <c r="I333" s="176"/>
      <c r="J333" s="176"/>
      <c r="K333" s="176"/>
      <c r="L333" s="176"/>
      <c r="M333" s="176"/>
      <c r="N333" s="176"/>
      <c r="O333" s="176"/>
      <c r="P333" s="176"/>
      <c r="Q333" s="176"/>
      <c r="R333" s="176"/>
      <c r="S333" s="176"/>
      <c r="T333" s="176"/>
      <c r="U333" s="176"/>
    </row>
    <row r="334" spans="1:21" s="114" customFormat="1" ht="17" x14ac:dyDescent="0.25">
      <c r="B334" s="93"/>
      <c r="C334" s="116"/>
      <c r="D334" s="113" t="s">
        <v>21</v>
      </c>
      <c r="E334" s="90"/>
      <c r="F334" s="90"/>
      <c r="G334" s="90"/>
      <c r="H334" s="118" t="s">
        <v>46</v>
      </c>
      <c r="I334" s="176"/>
      <c r="J334" s="176"/>
      <c r="K334" s="176"/>
      <c r="L334" s="176"/>
      <c r="M334" s="176"/>
      <c r="N334" s="176"/>
      <c r="O334" s="176"/>
      <c r="P334" s="176"/>
      <c r="Q334" s="176"/>
      <c r="R334" s="176"/>
      <c r="S334" s="176"/>
      <c r="T334" s="176"/>
      <c r="U334" s="176"/>
    </row>
    <row r="335" spans="1:21" s="114" customFormat="1" ht="17" x14ac:dyDescent="0.25">
      <c r="A335" s="221"/>
      <c r="B335" s="219"/>
      <c r="C335" s="116"/>
      <c r="D335" s="113" t="s">
        <v>58</v>
      </c>
      <c r="E335" s="113"/>
      <c r="F335" s="113"/>
      <c r="G335" s="113"/>
      <c r="H335" s="118" t="s">
        <v>46</v>
      </c>
      <c r="I335" s="236"/>
      <c r="J335" s="236"/>
      <c r="K335" s="236"/>
      <c r="L335" s="236"/>
      <c r="M335" s="236"/>
      <c r="N335" s="236"/>
      <c r="O335" s="236"/>
      <c r="P335" s="236"/>
      <c r="Q335" s="236"/>
      <c r="R335" s="236"/>
      <c r="S335" s="236"/>
      <c r="T335" s="236"/>
      <c r="U335" s="236"/>
    </row>
    <row r="336" spans="1:21" customFormat="1" ht="13" x14ac:dyDescent="0.15"/>
    <row r="337" spans="2:21" ht="25" customHeight="1" x14ac:dyDescent="0.25">
      <c r="B337" s="128"/>
      <c r="C337" s="128"/>
      <c r="D337" s="128"/>
      <c r="E337" s="128"/>
      <c r="F337" s="128"/>
      <c r="G337" s="128"/>
      <c r="H337" s="128"/>
      <c r="I337" s="129"/>
      <c r="J337" s="129"/>
      <c r="K337" s="129"/>
      <c r="L337" s="129"/>
      <c r="M337" s="129"/>
      <c r="N337" s="129"/>
      <c r="O337" s="129"/>
      <c r="P337" s="129"/>
      <c r="Q337" s="129"/>
      <c r="R337" s="129"/>
      <c r="S337" s="129"/>
      <c r="T337" s="129"/>
      <c r="U337" s="129"/>
    </row>
    <row r="338" spans="2:21" ht="25" customHeight="1" x14ac:dyDescent="0.25">
      <c r="B338" s="128"/>
      <c r="C338" s="128"/>
      <c r="D338" s="128"/>
      <c r="E338" s="128"/>
      <c r="F338" s="128"/>
      <c r="G338" s="128"/>
      <c r="H338" s="128"/>
      <c r="I338" s="129"/>
      <c r="J338" s="129"/>
      <c r="K338" s="129"/>
      <c r="L338" s="129"/>
      <c r="M338" s="129"/>
      <c r="N338" s="129"/>
      <c r="O338" s="129"/>
      <c r="P338" s="129"/>
      <c r="Q338" s="129"/>
      <c r="R338" s="129"/>
      <c r="S338" s="129"/>
      <c r="T338" s="129"/>
      <c r="U338" s="129"/>
    </row>
    <row r="339" spans="2:21" ht="25" customHeight="1" x14ac:dyDescent="0.25">
      <c r="B339" s="128"/>
      <c r="C339" s="128"/>
      <c r="D339" s="128"/>
      <c r="E339" s="128"/>
      <c r="F339" s="128"/>
      <c r="G339" s="128"/>
      <c r="H339" s="128"/>
      <c r="I339" s="129"/>
      <c r="J339" s="129"/>
      <c r="K339" s="129"/>
      <c r="L339" s="129"/>
      <c r="M339" s="129"/>
      <c r="N339" s="129"/>
      <c r="O339" s="129"/>
      <c r="P339" s="129"/>
      <c r="Q339" s="129"/>
      <c r="R339" s="129"/>
      <c r="S339" s="129"/>
      <c r="T339" s="129"/>
      <c r="U339" s="129"/>
    </row>
    <row r="340" spans="2:21" ht="25" customHeight="1" x14ac:dyDescent="0.25">
      <c r="B340" s="128"/>
      <c r="C340" s="128"/>
      <c r="D340" s="128"/>
      <c r="E340" s="128"/>
      <c r="F340" s="128"/>
      <c r="G340" s="128"/>
      <c r="H340" s="128"/>
      <c r="I340" s="129"/>
      <c r="J340" s="129"/>
      <c r="K340" s="129"/>
      <c r="L340" s="129"/>
      <c r="M340" s="129"/>
      <c r="N340" s="129"/>
      <c r="O340" s="129"/>
      <c r="P340" s="129"/>
      <c r="Q340" s="129"/>
      <c r="R340" s="129"/>
      <c r="S340" s="129"/>
      <c r="T340" s="129"/>
      <c r="U340" s="129"/>
    </row>
    <row r="341" spans="2:21" ht="25" customHeight="1" x14ac:dyDescent="0.25">
      <c r="B341" s="128"/>
      <c r="C341" s="128"/>
      <c r="D341" s="128"/>
      <c r="E341" s="128"/>
      <c r="F341" s="128"/>
      <c r="G341" s="128"/>
      <c r="H341" s="128"/>
      <c r="I341" s="129"/>
      <c r="J341" s="129"/>
      <c r="K341" s="129"/>
      <c r="L341" s="129"/>
      <c r="M341" s="129"/>
      <c r="N341" s="129"/>
      <c r="O341" s="129"/>
      <c r="P341" s="129"/>
      <c r="Q341" s="129"/>
      <c r="R341" s="129"/>
      <c r="S341" s="129"/>
      <c r="T341" s="129"/>
      <c r="U341" s="129"/>
    </row>
    <row r="342" spans="2:21" ht="25" customHeight="1" x14ac:dyDescent="0.25">
      <c r="B342" s="128"/>
      <c r="C342" s="128"/>
      <c r="D342" s="128"/>
      <c r="E342" s="128"/>
      <c r="F342" s="128"/>
      <c r="G342" s="128"/>
      <c r="H342" s="128"/>
      <c r="I342" s="129"/>
      <c r="J342" s="129"/>
      <c r="K342" s="129"/>
      <c r="L342" s="129"/>
      <c r="M342" s="129"/>
      <c r="N342" s="129"/>
      <c r="O342" s="129"/>
      <c r="P342" s="129"/>
      <c r="Q342" s="129"/>
      <c r="R342" s="129"/>
      <c r="S342" s="129"/>
      <c r="T342" s="129"/>
      <c r="U342" s="129"/>
    </row>
    <row r="343" spans="2:21" ht="25" customHeight="1" x14ac:dyDescent="0.25">
      <c r="B343" s="128"/>
      <c r="C343" s="128"/>
      <c r="D343" s="128"/>
      <c r="E343" s="128"/>
      <c r="F343" s="128"/>
      <c r="G343" s="128"/>
      <c r="H343" s="128"/>
      <c r="I343" s="129"/>
      <c r="J343" s="129"/>
      <c r="K343" s="129"/>
      <c r="L343" s="129"/>
      <c r="M343" s="129"/>
      <c r="N343" s="129"/>
      <c r="O343" s="129"/>
      <c r="P343" s="129"/>
      <c r="Q343" s="129"/>
      <c r="R343" s="129"/>
      <c r="S343" s="129"/>
      <c r="T343" s="129"/>
      <c r="U343" s="129"/>
    </row>
    <row r="344" spans="2:21" ht="25" customHeight="1" x14ac:dyDescent="0.25">
      <c r="B344" s="128"/>
      <c r="C344" s="128"/>
      <c r="D344" s="128"/>
      <c r="E344" s="128"/>
      <c r="F344" s="128"/>
      <c r="G344" s="128"/>
      <c r="H344" s="128"/>
      <c r="I344" s="129"/>
      <c r="J344" s="129"/>
      <c r="K344" s="129"/>
      <c r="L344" s="129"/>
      <c r="M344" s="129"/>
      <c r="N344" s="129"/>
      <c r="O344" s="129"/>
      <c r="P344" s="129"/>
      <c r="Q344" s="129"/>
      <c r="R344" s="129"/>
      <c r="S344" s="129"/>
      <c r="T344" s="129"/>
      <c r="U344" s="129"/>
    </row>
    <row r="345" spans="2:21" ht="25" customHeight="1" x14ac:dyDescent="0.25">
      <c r="B345" s="128"/>
      <c r="C345" s="128"/>
      <c r="D345" s="128"/>
      <c r="E345" s="128"/>
      <c r="F345" s="128"/>
      <c r="G345" s="128"/>
      <c r="H345" s="128"/>
      <c r="I345" s="129"/>
      <c r="J345" s="129"/>
      <c r="K345" s="129"/>
      <c r="L345" s="129"/>
      <c r="M345" s="129"/>
      <c r="N345" s="129"/>
      <c r="O345" s="129"/>
      <c r="P345" s="129"/>
      <c r="Q345" s="129"/>
      <c r="R345" s="129"/>
      <c r="S345" s="129"/>
      <c r="T345" s="129"/>
      <c r="U345" s="129"/>
    </row>
    <row r="346" spans="2:21" ht="25" customHeight="1" x14ac:dyDescent="0.25">
      <c r="B346" s="128"/>
      <c r="C346" s="128"/>
      <c r="D346" s="128"/>
      <c r="E346" s="128"/>
      <c r="F346" s="128"/>
      <c r="G346" s="128"/>
      <c r="H346" s="128"/>
      <c r="I346" s="129"/>
      <c r="J346" s="129"/>
      <c r="K346" s="129"/>
      <c r="L346" s="129"/>
      <c r="M346" s="129"/>
      <c r="N346" s="129"/>
      <c r="O346" s="129"/>
      <c r="P346" s="129"/>
      <c r="Q346" s="129"/>
      <c r="R346" s="129"/>
      <c r="S346" s="129"/>
      <c r="T346" s="129"/>
      <c r="U346" s="129"/>
    </row>
    <row r="347" spans="2:21" ht="25" customHeight="1" x14ac:dyDescent="0.25">
      <c r="B347" s="128"/>
      <c r="C347" s="128"/>
      <c r="D347" s="128"/>
      <c r="E347" s="128"/>
      <c r="F347" s="128"/>
      <c r="G347" s="128"/>
      <c r="H347" s="128"/>
      <c r="I347" s="129"/>
      <c r="J347" s="129"/>
      <c r="K347" s="129"/>
      <c r="L347" s="129"/>
      <c r="M347" s="129"/>
      <c r="N347" s="129"/>
      <c r="O347" s="129"/>
      <c r="P347" s="129"/>
      <c r="Q347" s="129"/>
      <c r="R347" s="129"/>
      <c r="S347" s="129"/>
      <c r="T347" s="129"/>
      <c r="U347" s="129"/>
    </row>
    <row r="348" spans="2:21" ht="25" customHeight="1" x14ac:dyDescent="0.25">
      <c r="B348" s="128"/>
      <c r="C348" s="128"/>
      <c r="D348" s="128"/>
      <c r="E348" s="128"/>
      <c r="F348" s="128"/>
      <c r="G348" s="128"/>
      <c r="H348" s="128"/>
      <c r="I348" s="129"/>
      <c r="J348" s="129"/>
      <c r="K348" s="129"/>
      <c r="L348" s="129"/>
      <c r="M348" s="129"/>
      <c r="N348" s="129"/>
      <c r="O348" s="129"/>
      <c r="P348" s="129"/>
      <c r="Q348" s="129"/>
      <c r="R348" s="129"/>
      <c r="S348" s="129"/>
      <c r="T348" s="129"/>
      <c r="U348" s="129"/>
    </row>
    <row r="349" spans="2:21" ht="25" customHeight="1" x14ac:dyDescent="0.25">
      <c r="B349" s="128"/>
      <c r="C349" s="128"/>
      <c r="D349" s="128"/>
      <c r="E349" s="128"/>
      <c r="F349" s="128"/>
      <c r="G349" s="128"/>
      <c r="H349" s="128"/>
      <c r="I349" s="129"/>
      <c r="J349" s="129"/>
      <c r="K349" s="129"/>
      <c r="L349" s="129"/>
      <c r="M349" s="129"/>
      <c r="N349" s="129"/>
      <c r="O349" s="129"/>
      <c r="P349" s="129"/>
      <c r="Q349" s="129"/>
      <c r="R349" s="129"/>
      <c r="S349" s="129"/>
      <c r="T349" s="129"/>
      <c r="U349" s="129"/>
    </row>
    <row r="350" spans="2:21" ht="25" customHeight="1" x14ac:dyDescent="0.25">
      <c r="B350" s="128"/>
      <c r="C350" s="128"/>
      <c r="D350" s="128"/>
      <c r="E350" s="128"/>
      <c r="F350" s="128"/>
      <c r="G350" s="128"/>
      <c r="H350" s="128"/>
      <c r="I350" s="129"/>
      <c r="J350" s="129"/>
      <c r="K350" s="129"/>
      <c r="L350" s="129"/>
      <c r="M350" s="129"/>
      <c r="N350" s="129"/>
      <c r="O350" s="129"/>
      <c r="P350" s="129"/>
      <c r="Q350" s="129"/>
      <c r="R350" s="129"/>
      <c r="S350" s="129"/>
      <c r="T350" s="129"/>
      <c r="U350" s="129"/>
    </row>
    <row r="351" spans="2:21" ht="25" customHeight="1" x14ac:dyDescent="0.25">
      <c r="B351" s="128"/>
      <c r="C351" s="128"/>
      <c r="D351" s="128"/>
      <c r="E351" s="128"/>
      <c r="F351" s="128"/>
      <c r="G351" s="128"/>
      <c r="H351" s="128"/>
      <c r="I351" s="129"/>
      <c r="J351" s="129"/>
      <c r="K351" s="129"/>
      <c r="L351" s="129"/>
      <c r="M351" s="129"/>
      <c r="N351" s="129"/>
      <c r="O351" s="129"/>
      <c r="P351" s="129"/>
      <c r="Q351" s="129"/>
      <c r="R351" s="129"/>
      <c r="S351" s="129"/>
      <c r="T351" s="129"/>
      <c r="U351" s="129"/>
    </row>
    <row r="352" spans="2:21" ht="25" customHeight="1" x14ac:dyDescent="0.25">
      <c r="B352" s="128"/>
      <c r="C352" s="128"/>
      <c r="D352" s="128"/>
      <c r="E352" s="128"/>
      <c r="F352" s="128"/>
      <c r="G352" s="128"/>
      <c r="H352" s="128"/>
      <c r="I352" s="129"/>
      <c r="J352" s="129"/>
      <c r="K352" s="129"/>
      <c r="L352" s="129"/>
      <c r="M352" s="129"/>
      <c r="N352" s="129"/>
      <c r="O352" s="129"/>
      <c r="P352" s="129"/>
      <c r="Q352" s="129"/>
      <c r="R352" s="129"/>
      <c r="S352" s="129"/>
      <c r="T352" s="129"/>
      <c r="U352" s="129"/>
    </row>
    <row r="353" spans="2:21" ht="25" customHeight="1" x14ac:dyDescent="0.25">
      <c r="B353" s="128"/>
      <c r="C353" s="128"/>
      <c r="D353" s="128"/>
      <c r="E353" s="128"/>
      <c r="F353" s="128"/>
      <c r="G353" s="128"/>
      <c r="H353" s="128"/>
      <c r="I353" s="129"/>
      <c r="J353" s="129"/>
      <c r="K353" s="129"/>
      <c r="L353" s="129"/>
      <c r="M353" s="129"/>
      <c r="N353" s="129"/>
      <c r="O353" s="129"/>
      <c r="P353" s="129"/>
      <c r="Q353" s="129"/>
      <c r="R353" s="129"/>
      <c r="S353" s="129"/>
      <c r="T353" s="129"/>
      <c r="U353" s="129"/>
    </row>
    <row r="354" spans="2:21" ht="25" customHeight="1" x14ac:dyDescent="0.25">
      <c r="B354" s="128"/>
      <c r="C354" s="128"/>
      <c r="D354" s="128"/>
      <c r="E354" s="128"/>
      <c r="F354" s="128"/>
      <c r="G354" s="128"/>
      <c r="H354" s="128"/>
      <c r="I354" s="129"/>
      <c r="J354" s="129"/>
      <c r="K354" s="129"/>
      <c r="L354" s="129"/>
      <c r="M354" s="129"/>
      <c r="N354" s="129"/>
      <c r="O354" s="129"/>
      <c r="P354" s="129"/>
      <c r="Q354" s="129"/>
      <c r="R354" s="129"/>
      <c r="S354" s="129"/>
      <c r="T354" s="129"/>
      <c r="U354" s="129"/>
    </row>
    <row r="355" spans="2:21" ht="25" customHeight="1" x14ac:dyDescent="0.25">
      <c r="B355" s="128"/>
      <c r="C355" s="128"/>
      <c r="D355" s="128"/>
      <c r="E355" s="128"/>
      <c r="F355" s="128"/>
      <c r="G355" s="128"/>
      <c r="H355" s="128"/>
      <c r="I355" s="129"/>
      <c r="J355" s="129"/>
      <c r="K355" s="129"/>
      <c r="L355" s="129"/>
      <c r="M355" s="129"/>
      <c r="N355" s="129"/>
      <c r="O355" s="129"/>
      <c r="P355" s="129"/>
      <c r="Q355" s="129"/>
      <c r="R355" s="129"/>
      <c r="S355" s="129"/>
      <c r="T355" s="129"/>
      <c r="U355" s="129"/>
    </row>
    <row r="356" spans="2:21" ht="25" customHeight="1" x14ac:dyDescent="0.25">
      <c r="B356" s="128"/>
      <c r="C356" s="128"/>
      <c r="D356" s="128"/>
      <c r="E356" s="128"/>
      <c r="F356" s="128"/>
      <c r="G356" s="128"/>
      <c r="H356" s="128"/>
      <c r="I356" s="129"/>
      <c r="J356" s="129"/>
      <c r="K356" s="129"/>
      <c r="L356" s="129"/>
      <c r="M356" s="129"/>
      <c r="N356" s="129"/>
      <c r="O356" s="129"/>
      <c r="P356" s="129"/>
      <c r="Q356" s="129"/>
      <c r="R356" s="129"/>
      <c r="S356" s="129"/>
      <c r="T356" s="129"/>
      <c r="U356" s="129"/>
    </row>
    <row r="357" spans="2:21" ht="25" customHeight="1" x14ac:dyDescent="0.25">
      <c r="B357" s="128"/>
      <c r="C357" s="128"/>
      <c r="D357" s="128"/>
      <c r="E357" s="128"/>
      <c r="F357" s="128"/>
      <c r="G357" s="128"/>
      <c r="H357" s="128"/>
      <c r="I357" s="129"/>
      <c r="J357" s="129"/>
      <c r="K357" s="129"/>
      <c r="L357" s="129"/>
      <c r="M357" s="129"/>
      <c r="N357" s="129"/>
      <c r="O357" s="129"/>
      <c r="P357" s="129"/>
      <c r="Q357" s="129"/>
      <c r="R357" s="129"/>
      <c r="S357" s="129"/>
      <c r="T357" s="129"/>
      <c r="U357" s="129"/>
    </row>
    <row r="358" spans="2:21" ht="25" customHeight="1" x14ac:dyDescent="0.25">
      <c r="B358" s="128"/>
      <c r="C358" s="128"/>
      <c r="D358" s="128"/>
      <c r="E358" s="128"/>
      <c r="F358" s="128"/>
      <c r="G358" s="128"/>
      <c r="H358" s="128"/>
      <c r="I358" s="129"/>
      <c r="J358" s="129"/>
      <c r="K358" s="129"/>
      <c r="L358" s="129"/>
      <c r="M358" s="129"/>
      <c r="N358" s="129"/>
      <c r="O358" s="129"/>
      <c r="P358" s="129"/>
      <c r="Q358" s="129"/>
      <c r="R358" s="129"/>
      <c r="S358" s="129"/>
      <c r="T358" s="129"/>
      <c r="U358" s="129"/>
    </row>
    <row r="359" spans="2:21" ht="25" customHeight="1" x14ac:dyDescent="0.25">
      <c r="B359" s="128"/>
      <c r="C359" s="128"/>
      <c r="D359" s="128"/>
      <c r="E359" s="128"/>
      <c r="F359" s="128"/>
      <c r="G359" s="128"/>
      <c r="H359" s="128"/>
      <c r="I359" s="129"/>
      <c r="J359" s="129"/>
      <c r="K359" s="129"/>
      <c r="L359" s="129"/>
      <c r="M359" s="129"/>
      <c r="N359" s="129"/>
      <c r="O359" s="129"/>
      <c r="P359" s="129"/>
      <c r="Q359" s="129"/>
      <c r="R359" s="129"/>
      <c r="S359" s="129"/>
      <c r="T359" s="129"/>
      <c r="U359" s="129"/>
    </row>
    <row r="360" spans="2:21" ht="25" customHeight="1" x14ac:dyDescent="0.25">
      <c r="B360" s="128"/>
      <c r="C360" s="128"/>
      <c r="D360" s="128"/>
      <c r="E360" s="128"/>
      <c r="F360" s="128"/>
      <c r="G360" s="128"/>
      <c r="H360" s="128"/>
      <c r="I360" s="129"/>
      <c r="J360" s="129"/>
      <c r="K360" s="129"/>
      <c r="L360" s="129"/>
      <c r="M360" s="129"/>
      <c r="N360" s="129"/>
      <c r="O360" s="129"/>
      <c r="P360" s="129"/>
      <c r="Q360" s="129"/>
      <c r="R360" s="129"/>
      <c r="S360" s="129"/>
      <c r="T360" s="129"/>
      <c r="U360" s="129"/>
    </row>
    <row r="361" spans="2:21" ht="25" customHeight="1" x14ac:dyDescent="0.25">
      <c r="B361" s="128"/>
      <c r="C361" s="128"/>
      <c r="D361" s="128"/>
      <c r="E361" s="128"/>
      <c r="F361" s="128"/>
      <c r="G361" s="128"/>
      <c r="H361" s="128"/>
      <c r="I361" s="129"/>
      <c r="J361" s="129"/>
      <c r="K361" s="129"/>
      <c r="L361" s="129"/>
      <c r="M361" s="129"/>
      <c r="N361" s="129"/>
      <c r="O361" s="129"/>
      <c r="P361" s="129"/>
      <c r="Q361" s="129"/>
      <c r="R361" s="129"/>
      <c r="S361" s="129"/>
      <c r="T361" s="129"/>
      <c r="U361" s="129"/>
    </row>
    <row r="362" spans="2:21" ht="25" customHeight="1" x14ac:dyDescent="0.25">
      <c r="B362" s="128"/>
      <c r="C362" s="128"/>
      <c r="D362" s="128"/>
      <c r="E362" s="128"/>
      <c r="F362" s="128"/>
      <c r="G362" s="128"/>
      <c r="H362" s="128"/>
      <c r="I362" s="129"/>
      <c r="J362" s="129"/>
      <c r="K362" s="129"/>
      <c r="L362" s="129"/>
      <c r="M362" s="129"/>
      <c r="N362" s="129"/>
      <c r="O362" s="129"/>
      <c r="P362" s="129"/>
      <c r="Q362" s="129"/>
      <c r="R362" s="129"/>
      <c r="S362" s="129"/>
      <c r="T362" s="129"/>
      <c r="U362" s="129"/>
    </row>
    <row r="363" spans="2:21" ht="25" customHeight="1" x14ac:dyDescent="0.25">
      <c r="B363" s="128"/>
      <c r="C363" s="128"/>
      <c r="D363" s="128"/>
      <c r="E363" s="128"/>
      <c r="F363" s="128"/>
      <c r="G363" s="128"/>
      <c r="H363" s="128"/>
      <c r="I363" s="129"/>
      <c r="J363" s="129"/>
      <c r="K363" s="129"/>
      <c r="L363" s="129"/>
      <c r="M363" s="129"/>
      <c r="N363" s="129"/>
      <c r="O363" s="129"/>
      <c r="P363" s="129"/>
      <c r="Q363" s="129"/>
      <c r="R363" s="129"/>
      <c r="S363" s="129"/>
      <c r="T363" s="129"/>
      <c r="U363" s="129"/>
    </row>
    <row r="364" spans="2:21" ht="25" customHeight="1" x14ac:dyDescent="0.25">
      <c r="B364" s="128"/>
      <c r="C364" s="128"/>
      <c r="D364" s="128"/>
      <c r="E364" s="128"/>
      <c r="F364" s="128"/>
      <c r="G364" s="128"/>
      <c r="H364" s="128"/>
      <c r="I364" s="129"/>
      <c r="J364" s="129"/>
      <c r="K364" s="129"/>
      <c r="L364" s="129"/>
      <c r="M364" s="129"/>
      <c r="N364" s="129"/>
      <c r="O364" s="129"/>
      <c r="P364" s="129"/>
      <c r="Q364" s="129"/>
      <c r="R364" s="129"/>
      <c r="S364" s="129"/>
      <c r="T364" s="129"/>
      <c r="U364" s="129"/>
    </row>
    <row r="365" spans="2:21" ht="25" customHeight="1" x14ac:dyDescent="0.25">
      <c r="B365" s="128"/>
      <c r="C365" s="128"/>
      <c r="D365" s="128"/>
      <c r="E365" s="128"/>
      <c r="F365" s="128"/>
      <c r="G365" s="128"/>
      <c r="H365" s="128"/>
      <c r="I365" s="129"/>
      <c r="J365" s="129"/>
      <c r="K365" s="129"/>
      <c r="L365" s="129"/>
      <c r="M365" s="129"/>
      <c r="N365" s="129"/>
      <c r="O365" s="129"/>
      <c r="P365" s="129"/>
      <c r="Q365" s="129"/>
      <c r="R365" s="129"/>
      <c r="S365" s="129"/>
      <c r="T365" s="129"/>
      <c r="U365" s="129"/>
    </row>
    <row r="366" spans="2:21" ht="25" customHeight="1" x14ac:dyDescent="0.25">
      <c r="B366" s="128"/>
      <c r="C366" s="128"/>
      <c r="D366" s="128"/>
      <c r="E366" s="128"/>
      <c r="F366" s="128"/>
      <c r="G366" s="128"/>
      <c r="H366" s="128"/>
      <c r="I366" s="129"/>
      <c r="J366" s="129"/>
      <c r="K366" s="129"/>
      <c r="L366" s="129"/>
      <c r="M366" s="129"/>
      <c r="N366" s="129"/>
      <c r="O366" s="129"/>
      <c r="P366" s="129"/>
      <c r="Q366" s="129"/>
      <c r="R366" s="129"/>
      <c r="S366" s="129"/>
      <c r="T366" s="129"/>
      <c r="U366" s="129"/>
    </row>
    <row r="367" spans="2:21" ht="25" customHeight="1" x14ac:dyDescent="0.25">
      <c r="B367" s="128"/>
      <c r="C367" s="128"/>
      <c r="D367" s="128"/>
      <c r="E367" s="128"/>
      <c r="F367" s="128"/>
      <c r="G367" s="128"/>
      <c r="H367" s="128"/>
      <c r="I367" s="129"/>
      <c r="J367" s="129"/>
      <c r="K367" s="129"/>
      <c r="L367" s="129"/>
      <c r="M367" s="129"/>
      <c r="N367" s="129"/>
      <c r="O367" s="129"/>
      <c r="P367" s="129"/>
      <c r="Q367" s="129"/>
      <c r="R367" s="129"/>
      <c r="S367" s="129"/>
      <c r="T367" s="129"/>
      <c r="U367" s="129"/>
    </row>
    <row r="368" spans="2:21" ht="25" customHeight="1" x14ac:dyDescent="0.25">
      <c r="B368" s="128"/>
      <c r="C368" s="128"/>
      <c r="D368" s="128"/>
      <c r="E368" s="128"/>
      <c r="F368" s="128"/>
      <c r="G368" s="128"/>
      <c r="H368" s="128"/>
      <c r="I368" s="129"/>
      <c r="J368" s="129"/>
      <c r="K368" s="129"/>
      <c r="L368" s="129"/>
      <c r="M368" s="129"/>
      <c r="N368" s="129"/>
      <c r="O368" s="129"/>
      <c r="P368" s="129"/>
      <c r="Q368" s="129"/>
      <c r="R368" s="129"/>
      <c r="S368" s="129"/>
      <c r="T368" s="129"/>
      <c r="U368" s="129"/>
    </row>
    <row r="369" spans="2:21" ht="25" customHeight="1" x14ac:dyDescent="0.25">
      <c r="B369" s="128"/>
      <c r="C369" s="128"/>
      <c r="D369" s="128"/>
      <c r="E369" s="128"/>
      <c r="F369" s="128"/>
      <c r="G369" s="128"/>
      <c r="H369" s="128"/>
      <c r="I369" s="129"/>
      <c r="J369" s="129"/>
      <c r="K369" s="129"/>
      <c r="L369" s="129"/>
      <c r="M369" s="129"/>
      <c r="N369" s="129"/>
      <c r="O369" s="129"/>
      <c r="P369" s="129"/>
      <c r="Q369" s="129"/>
      <c r="R369" s="129"/>
      <c r="S369" s="129"/>
      <c r="T369" s="129"/>
      <c r="U369" s="129"/>
    </row>
    <row r="370" spans="2:21" ht="25" customHeight="1" x14ac:dyDescent="0.25">
      <c r="B370" s="128"/>
      <c r="C370" s="128"/>
      <c r="D370" s="128"/>
      <c r="E370" s="128"/>
      <c r="F370" s="128"/>
      <c r="G370" s="128"/>
      <c r="H370" s="128"/>
      <c r="I370" s="129"/>
      <c r="J370" s="129"/>
      <c r="K370" s="129"/>
      <c r="L370" s="129"/>
      <c r="M370" s="129"/>
      <c r="N370" s="129"/>
      <c r="O370" s="129"/>
      <c r="P370" s="129"/>
      <c r="Q370" s="129"/>
      <c r="R370" s="129"/>
      <c r="S370" s="129"/>
      <c r="T370" s="129"/>
      <c r="U370" s="129"/>
    </row>
    <row r="371" spans="2:21" ht="25" customHeight="1" x14ac:dyDescent="0.25">
      <c r="B371" s="128"/>
      <c r="C371" s="128"/>
      <c r="D371" s="128"/>
      <c r="E371" s="128"/>
      <c r="F371" s="128"/>
      <c r="G371" s="128"/>
      <c r="H371" s="128"/>
      <c r="I371" s="129"/>
      <c r="J371" s="129"/>
      <c r="K371" s="129"/>
      <c r="L371" s="129"/>
      <c r="M371" s="129"/>
      <c r="N371" s="129"/>
      <c r="O371" s="129"/>
      <c r="P371" s="129"/>
      <c r="Q371" s="129"/>
      <c r="R371" s="129"/>
      <c r="S371" s="129"/>
      <c r="T371" s="129"/>
      <c r="U371" s="129"/>
    </row>
    <row r="372" spans="2:21" ht="25" customHeight="1" x14ac:dyDescent="0.25">
      <c r="B372" s="128"/>
      <c r="C372" s="128"/>
      <c r="D372" s="128"/>
      <c r="E372" s="128"/>
      <c r="F372" s="128"/>
      <c r="G372" s="128"/>
      <c r="H372" s="128"/>
      <c r="I372" s="129"/>
      <c r="J372" s="129"/>
      <c r="K372" s="129"/>
      <c r="L372" s="129"/>
      <c r="M372" s="129"/>
      <c r="N372" s="129"/>
      <c r="O372" s="129"/>
      <c r="P372" s="129"/>
      <c r="Q372" s="129"/>
      <c r="R372" s="129"/>
      <c r="S372" s="129"/>
      <c r="T372" s="129"/>
      <c r="U372" s="129"/>
    </row>
    <row r="373" spans="2:21" ht="25" customHeight="1" x14ac:dyDescent="0.25">
      <c r="B373" s="128"/>
      <c r="C373" s="128"/>
      <c r="D373" s="128"/>
      <c r="E373" s="128"/>
      <c r="F373" s="128"/>
      <c r="G373" s="128"/>
      <c r="H373" s="128"/>
      <c r="I373" s="129"/>
      <c r="J373" s="129"/>
      <c r="K373" s="129"/>
      <c r="L373" s="129"/>
      <c r="M373" s="129"/>
      <c r="N373" s="129"/>
      <c r="O373" s="129"/>
      <c r="P373" s="129"/>
      <c r="Q373" s="129"/>
      <c r="R373" s="129"/>
      <c r="S373" s="129"/>
      <c r="T373" s="129"/>
      <c r="U373" s="129"/>
    </row>
    <row r="374" spans="2:21" ht="25" customHeight="1" x14ac:dyDescent="0.25">
      <c r="B374" s="128"/>
      <c r="C374" s="128"/>
      <c r="D374" s="128"/>
      <c r="E374" s="128"/>
      <c r="F374" s="128"/>
      <c r="G374" s="128"/>
      <c r="H374" s="128"/>
      <c r="I374" s="129"/>
      <c r="J374" s="129"/>
      <c r="K374" s="129"/>
      <c r="L374" s="129"/>
      <c r="M374" s="129"/>
      <c r="N374" s="129"/>
      <c r="O374" s="129"/>
      <c r="P374" s="129"/>
      <c r="Q374" s="129"/>
      <c r="R374" s="129"/>
      <c r="S374" s="129"/>
      <c r="T374" s="129"/>
      <c r="U374" s="129"/>
    </row>
    <row r="375" spans="2:21" ht="25" customHeight="1" x14ac:dyDescent="0.25">
      <c r="B375" s="128"/>
      <c r="C375" s="128"/>
      <c r="D375" s="128"/>
      <c r="E375" s="128"/>
      <c r="F375" s="128"/>
      <c r="G375" s="128"/>
      <c r="H375" s="128"/>
      <c r="I375" s="129"/>
      <c r="J375" s="129"/>
      <c r="K375" s="129"/>
      <c r="L375" s="129"/>
      <c r="M375" s="129"/>
      <c r="N375" s="129"/>
      <c r="O375" s="129"/>
      <c r="P375" s="129"/>
      <c r="Q375" s="129"/>
      <c r="R375" s="129"/>
      <c r="S375" s="129"/>
      <c r="T375" s="129"/>
      <c r="U375" s="129"/>
    </row>
    <row r="376" spans="2:21" ht="25" customHeight="1" x14ac:dyDescent="0.25">
      <c r="B376" s="128"/>
      <c r="C376" s="128"/>
      <c r="D376" s="128"/>
      <c r="E376" s="128"/>
      <c r="F376" s="128"/>
      <c r="G376" s="128"/>
      <c r="H376" s="128"/>
      <c r="I376" s="129"/>
      <c r="J376" s="129"/>
      <c r="K376" s="129"/>
      <c r="L376" s="129"/>
      <c r="M376" s="129"/>
      <c r="N376" s="129"/>
      <c r="O376" s="129"/>
      <c r="P376" s="129"/>
      <c r="Q376" s="129"/>
      <c r="R376" s="129"/>
      <c r="S376" s="129"/>
      <c r="T376" s="129"/>
      <c r="U376" s="129"/>
    </row>
    <row r="377" spans="2:21" ht="25" customHeight="1" x14ac:dyDescent="0.25">
      <c r="B377" s="128"/>
      <c r="C377" s="128"/>
      <c r="D377" s="128"/>
      <c r="E377" s="128"/>
      <c r="F377" s="128"/>
      <c r="G377" s="128"/>
      <c r="H377" s="128"/>
      <c r="I377" s="129"/>
      <c r="J377" s="129"/>
      <c r="K377" s="129"/>
      <c r="L377" s="129"/>
      <c r="M377" s="129"/>
      <c r="N377" s="129"/>
      <c r="O377" s="129"/>
      <c r="P377" s="129"/>
      <c r="Q377" s="129"/>
      <c r="R377" s="129"/>
      <c r="S377" s="129"/>
      <c r="T377" s="129"/>
      <c r="U377" s="129"/>
    </row>
    <row r="378" spans="2:21" ht="25" customHeight="1" x14ac:dyDescent="0.25">
      <c r="B378" s="128"/>
      <c r="C378" s="128"/>
      <c r="D378" s="128"/>
      <c r="E378" s="128"/>
      <c r="F378" s="128"/>
      <c r="G378" s="128"/>
      <c r="H378" s="128"/>
      <c r="I378" s="129"/>
      <c r="J378" s="129"/>
      <c r="K378" s="129"/>
      <c r="L378" s="129"/>
      <c r="M378" s="129"/>
      <c r="N378" s="129"/>
      <c r="O378" s="129"/>
      <c r="P378" s="129"/>
      <c r="Q378" s="129"/>
      <c r="R378" s="129"/>
      <c r="S378" s="129"/>
      <c r="T378" s="129"/>
      <c r="U378" s="129"/>
    </row>
    <row r="379" spans="2:21" ht="25" customHeight="1" x14ac:dyDescent="0.25">
      <c r="B379" s="128"/>
      <c r="C379" s="128"/>
      <c r="D379" s="128"/>
      <c r="E379" s="128"/>
      <c r="F379" s="128"/>
      <c r="G379" s="128"/>
      <c r="H379" s="128"/>
      <c r="I379" s="129"/>
      <c r="J379" s="129"/>
      <c r="K379" s="129"/>
      <c r="L379" s="129"/>
      <c r="M379" s="129"/>
      <c r="N379" s="129"/>
      <c r="O379" s="129"/>
      <c r="P379" s="129"/>
      <c r="Q379" s="129"/>
      <c r="R379" s="129"/>
      <c r="S379" s="129"/>
      <c r="T379" s="129"/>
      <c r="U379" s="129"/>
    </row>
    <row r="380" spans="2:21" ht="25" customHeight="1" x14ac:dyDescent="0.25">
      <c r="B380" s="128"/>
      <c r="C380" s="128"/>
      <c r="D380" s="128"/>
      <c r="E380" s="128"/>
      <c r="F380" s="128"/>
      <c r="G380" s="128"/>
      <c r="H380" s="128"/>
      <c r="I380" s="129"/>
      <c r="J380" s="129"/>
      <c r="K380" s="129"/>
      <c r="L380" s="129"/>
      <c r="M380" s="129"/>
      <c r="N380" s="129"/>
      <c r="O380" s="129"/>
      <c r="P380" s="129"/>
      <c r="Q380" s="129"/>
      <c r="R380" s="129"/>
      <c r="S380" s="129"/>
      <c r="T380" s="129"/>
      <c r="U380" s="129"/>
    </row>
    <row r="381" spans="2:21" ht="25" customHeight="1" x14ac:dyDescent="0.25">
      <c r="B381" s="128"/>
      <c r="C381" s="128"/>
      <c r="D381" s="128"/>
      <c r="E381" s="128"/>
      <c r="F381" s="128"/>
      <c r="G381" s="128"/>
      <c r="H381" s="128"/>
      <c r="I381" s="129"/>
      <c r="J381" s="129"/>
      <c r="K381" s="129"/>
      <c r="L381" s="129"/>
      <c r="M381" s="129"/>
      <c r="N381" s="129"/>
      <c r="O381" s="129"/>
      <c r="P381" s="129"/>
      <c r="Q381" s="129"/>
      <c r="R381" s="129"/>
      <c r="S381" s="129"/>
      <c r="T381" s="129"/>
      <c r="U381" s="129"/>
    </row>
    <row r="382" spans="2:21" ht="25" customHeight="1" x14ac:dyDescent="0.25">
      <c r="B382" s="128"/>
      <c r="C382" s="128"/>
      <c r="D382" s="128"/>
      <c r="E382" s="128"/>
      <c r="F382" s="128"/>
      <c r="G382" s="128"/>
      <c r="H382" s="128"/>
      <c r="I382" s="129"/>
      <c r="J382" s="129"/>
      <c r="K382" s="129"/>
      <c r="L382" s="129"/>
      <c r="M382" s="129"/>
      <c r="N382" s="129"/>
      <c r="O382" s="129"/>
      <c r="P382" s="129"/>
      <c r="Q382" s="129"/>
      <c r="R382" s="129"/>
      <c r="S382" s="129"/>
      <c r="T382" s="129"/>
      <c r="U382" s="129"/>
    </row>
    <row r="383" spans="2:21" ht="25" customHeight="1" x14ac:dyDescent="0.25">
      <c r="B383" s="128"/>
      <c r="C383" s="128"/>
      <c r="D383" s="128"/>
      <c r="E383" s="128"/>
      <c r="F383" s="128"/>
      <c r="G383" s="128"/>
      <c r="H383" s="128"/>
      <c r="I383" s="129"/>
      <c r="J383" s="129"/>
      <c r="K383" s="129"/>
      <c r="L383" s="129"/>
      <c r="M383" s="129"/>
      <c r="N383" s="129"/>
      <c r="O383" s="129"/>
      <c r="P383" s="129"/>
      <c r="Q383" s="129"/>
      <c r="R383" s="129"/>
      <c r="S383" s="129"/>
      <c r="T383" s="129"/>
      <c r="U383" s="129"/>
    </row>
    <row r="384" spans="2:21" ht="25" customHeight="1" x14ac:dyDescent="0.25">
      <c r="B384" s="128"/>
      <c r="C384" s="128"/>
      <c r="D384" s="128"/>
      <c r="E384" s="128"/>
      <c r="F384" s="128"/>
      <c r="G384" s="128"/>
      <c r="H384" s="128"/>
      <c r="I384" s="129"/>
      <c r="J384" s="129"/>
      <c r="K384" s="129"/>
      <c r="L384" s="129"/>
      <c r="M384" s="129"/>
      <c r="N384" s="129"/>
      <c r="O384" s="129"/>
      <c r="P384" s="129"/>
      <c r="Q384" s="129"/>
      <c r="R384" s="129"/>
      <c r="S384" s="129"/>
      <c r="T384" s="129"/>
      <c r="U384" s="129"/>
    </row>
    <row r="385" spans="2:21" ht="25" customHeight="1" x14ac:dyDescent="0.25">
      <c r="B385" s="128"/>
      <c r="C385" s="128"/>
      <c r="D385" s="128"/>
      <c r="E385" s="128"/>
      <c r="F385" s="128"/>
      <c r="G385" s="128"/>
      <c r="H385" s="128"/>
      <c r="I385" s="129"/>
      <c r="J385" s="129"/>
      <c r="K385" s="129"/>
      <c r="L385" s="129"/>
      <c r="M385" s="129"/>
      <c r="N385" s="129"/>
      <c r="O385" s="129"/>
      <c r="P385" s="129"/>
      <c r="Q385" s="129"/>
      <c r="R385" s="129"/>
      <c r="S385" s="129"/>
      <c r="T385" s="129"/>
      <c r="U385" s="129"/>
    </row>
    <row r="386" spans="2:21" ht="25" customHeight="1" x14ac:dyDescent="0.25">
      <c r="B386" s="128"/>
      <c r="C386" s="128"/>
      <c r="D386" s="128"/>
      <c r="E386" s="128"/>
      <c r="F386" s="128"/>
      <c r="G386" s="128"/>
      <c r="H386" s="128"/>
      <c r="I386" s="129"/>
      <c r="J386" s="129"/>
      <c r="K386" s="129"/>
      <c r="L386" s="129"/>
      <c r="M386" s="129"/>
      <c r="N386" s="129"/>
      <c r="O386" s="129"/>
      <c r="P386" s="129"/>
      <c r="Q386" s="129"/>
      <c r="R386" s="129"/>
      <c r="S386" s="129"/>
      <c r="T386" s="129"/>
      <c r="U386" s="129"/>
    </row>
    <row r="387" spans="2:21" ht="25" customHeight="1" x14ac:dyDescent="0.25">
      <c r="B387" s="128"/>
      <c r="C387" s="128"/>
      <c r="D387" s="128"/>
      <c r="E387" s="128"/>
      <c r="F387" s="128"/>
      <c r="G387" s="128"/>
      <c r="H387" s="128"/>
      <c r="I387" s="129"/>
      <c r="J387" s="129"/>
      <c r="K387" s="129"/>
      <c r="L387" s="129"/>
      <c r="M387" s="129"/>
      <c r="N387" s="129"/>
      <c r="O387" s="129"/>
      <c r="P387" s="129"/>
      <c r="Q387" s="129"/>
      <c r="R387" s="129"/>
      <c r="S387" s="129"/>
      <c r="T387" s="129"/>
      <c r="U387" s="129"/>
    </row>
    <row r="388" spans="2:21" ht="25" customHeight="1" x14ac:dyDescent="0.25">
      <c r="B388" s="128"/>
      <c r="C388" s="128"/>
      <c r="D388" s="128"/>
      <c r="E388" s="128"/>
      <c r="F388" s="128"/>
      <c r="G388" s="128"/>
      <c r="H388" s="128"/>
      <c r="I388" s="129"/>
      <c r="J388" s="129"/>
      <c r="K388" s="129"/>
      <c r="L388" s="129"/>
      <c r="M388" s="129"/>
      <c r="N388" s="129"/>
      <c r="O388" s="129"/>
      <c r="P388" s="129"/>
      <c r="Q388" s="129"/>
      <c r="R388" s="129"/>
      <c r="S388" s="129"/>
      <c r="T388" s="129"/>
      <c r="U388" s="129"/>
    </row>
    <row r="389" spans="2:21" ht="25" customHeight="1" x14ac:dyDescent="0.25">
      <c r="B389" s="128"/>
      <c r="C389" s="128"/>
      <c r="D389" s="128"/>
      <c r="E389" s="128"/>
      <c r="F389" s="128"/>
      <c r="G389" s="128"/>
      <c r="H389" s="128"/>
      <c r="I389" s="129"/>
      <c r="J389" s="129"/>
      <c r="K389" s="129"/>
      <c r="L389" s="129"/>
      <c r="M389" s="129"/>
      <c r="N389" s="129"/>
      <c r="O389" s="129"/>
      <c r="P389" s="129"/>
      <c r="Q389" s="129"/>
      <c r="R389" s="129"/>
      <c r="S389" s="129"/>
      <c r="T389" s="129"/>
      <c r="U389" s="129"/>
    </row>
    <row r="390" spans="2:21" ht="25" customHeight="1" x14ac:dyDescent="0.25">
      <c r="B390" s="128"/>
      <c r="C390" s="128"/>
      <c r="D390" s="128"/>
      <c r="E390" s="128"/>
      <c r="F390" s="128"/>
      <c r="G390" s="128"/>
      <c r="H390" s="128"/>
      <c r="I390" s="129"/>
      <c r="J390" s="129"/>
      <c r="K390" s="129"/>
      <c r="L390" s="129"/>
      <c r="M390" s="129"/>
      <c r="N390" s="129"/>
      <c r="O390" s="129"/>
      <c r="P390" s="129"/>
      <c r="Q390" s="129"/>
      <c r="R390" s="129"/>
      <c r="S390" s="129"/>
      <c r="T390" s="129"/>
      <c r="U390" s="129"/>
    </row>
    <row r="391" spans="2:21" ht="25" customHeight="1" x14ac:dyDescent="0.25">
      <c r="B391" s="128"/>
      <c r="C391" s="128"/>
      <c r="D391" s="128"/>
      <c r="E391" s="128"/>
      <c r="F391" s="128"/>
      <c r="G391" s="128"/>
      <c r="H391" s="128"/>
      <c r="I391" s="129"/>
      <c r="J391" s="129"/>
      <c r="K391" s="129"/>
      <c r="L391" s="129"/>
      <c r="M391" s="129"/>
      <c r="N391" s="129"/>
      <c r="O391" s="129"/>
      <c r="P391" s="129"/>
      <c r="Q391" s="129"/>
      <c r="R391" s="129"/>
      <c r="S391" s="129"/>
      <c r="T391" s="129"/>
      <c r="U391" s="129"/>
    </row>
    <row r="392" spans="2:21" ht="25" customHeight="1" x14ac:dyDescent="0.25">
      <c r="B392" s="128"/>
      <c r="C392" s="128"/>
      <c r="D392" s="128"/>
      <c r="E392" s="128"/>
      <c r="F392" s="128"/>
      <c r="G392" s="128"/>
      <c r="H392" s="128"/>
      <c r="I392" s="129"/>
      <c r="J392" s="129"/>
      <c r="K392" s="129"/>
      <c r="L392" s="129"/>
      <c r="M392" s="129"/>
      <c r="N392" s="129"/>
      <c r="O392" s="129"/>
      <c r="P392" s="129"/>
      <c r="Q392" s="129"/>
      <c r="R392" s="129"/>
      <c r="S392" s="129"/>
      <c r="T392" s="129"/>
      <c r="U392" s="129"/>
    </row>
    <row r="393" spans="2:21" ht="25" customHeight="1" x14ac:dyDescent="0.25">
      <c r="B393" s="128"/>
      <c r="C393" s="128"/>
      <c r="D393" s="128"/>
      <c r="E393" s="128"/>
      <c r="F393" s="128"/>
      <c r="G393" s="128"/>
      <c r="H393" s="128"/>
      <c r="I393" s="129"/>
      <c r="J393" s="129"/>
      <c r="K393" s="129"/>
      <c r="L393" s="129"/>
      <c r="M393" s="129"/>
      <c r="N393" s="129"/>
      <c r="O393" s="129"/>
      <c r="P393" s="129"/>
      <c r="Q393" s="129"/>
      <c r="R393" s="129"/>
      <c r="S393" s="129"/>
      <c r="T393" s="129"/>
      <c r="U393" s="129"/>
    </row>
    <row r="394" spans="2:21" ht="25" customHeight="1" x14ac:dyDescent="0.25">
      <c r="B394" s="128"/>
      <c r="C394" s="128"/>
      <c r="D394" s="128"/>
      <c r="E394" s="128"/>
      <c r="F394" s="128"/>
      <c r="G394" s="128"/>
      <c r="H394" s="128"/>
      <c r="I394" s="129"/>
      <c r="J394" s="129"/>
      <c r="K394" s="129"/>
      <c r="L394" s="129"/>
      <c r="M394" s="129"/>
      <c r="N394" s="129"/>
      <c r="O394" s="129"/>
      <c r="P394" s="129"/>
      <c r="Q394" s="129"/>
      <c r="R394" s="129"/>
      <c r="S394" s="129"/>
      <c r="T394" s="129"/>
      <c r="U394" s="129"/>
    </row>
    <row r="395" spans="2:21" ht="25" customHeight="1" x14ac:dyDescent="0.25">
      <c r="B395" s="128"/>
      <c r="C395" s="128"/>
      <c r="D395" s="128"/>
      <c r="E395" s="128"/>
      <c r="F395" s="128"/>
      <c r="G395" s="128"/>
      <c r="H395" s="128"/>
      <c r="I395" s="129"/>
      <c r="J395" s="129"/>
      <c r="K395" s="129"/>
      <c r="L395" s="129"/>
      <c r="M395" s="129"/>
      <c r="N395" s="129"/>
      <c r="O395" s="129"/>
      <c r="P395" s="129"/>
      <c r="Q395" s="129"/>
      <c r="R395" s="129"/>
      <c r="S395" s="129"/>
      <c r="T395" s="129"/>
      <c r="U395" s="129"/>
    </row>
    <row r="396" spans="2:21" ht="25" customHeight="1" x14ac:dyDescent="0.25">
      <c r="B396" s="128"/>
      <c r="C396" s="128"/>
      <c r="D396" s="128"/>
      <c r="E396" s="128"/>
      <c r="F396" s="128"/>
      <c r="G396" s="128"/>
      <c r="H396" s="128"/>
      <c r="I396" s="129"/>
      <c r="J396" s="129"/>
      <c r="K396" s="129"/>
      <c r="L396" s="129"/>
      <c r="M396" s="129"/>
      <c r="N396" s="129"/>
      <c r="O396" s="129"/>
      <c r="P396" s="129"/>
      <c r="Q396" s="129"/>
      <c r="R396" s="129"/>
      <c r="S396" s="129"/>
      <c r="T396" s="129"/>
      <c r="U396" s="129"/>
    </row>
    <row r="397" spans="2:21" ht="25" customHeight="1" x14ac:dyDescent="0.25">
      <c r="B397" s="128"/>
      <c r="C397" s="128"/>
      <c r="D397" s="128"/>
      <c r="E397" s="128"/>
      <c r="F397" s="128"/>
      <c r="G397" s="128"/>
      <c r="H397" s="128"/>
      <c r="I397" s="129"/>
      <c r="J397" s="129"/>
      <c r="K397" s="129"/>
      <c r="L397" s="129"/>
      <c r="M397" s="129"/>
      <c r="N397" s="129"/>
      <c r="O397" s="129"/>
      <c r="P397" s="129"/>
      <c r="Q397" s="129"/>
      <c r="R397" s="129"/>
      <c r="S397" s="129"/>
      <c r="T397" s="129"/>
      <c r="U397" s="129"/>
    </row>
    <row r="398" spans="2:21" ht="25" customHeight="1" x14ac:dyDescent="0.25">
      <c r="B398" s="128"/>
      <c r="C398" s="128"/>
      <c r="D398" s="128"/>
      <c r="E398" s="128"/>
      <c r="F398" s="128"/>
      <c r="G398" s="128"/>
      <c r="H398" s="128"/>
      <c r="I398" s="129"/>
      <c r="J398" s="129"/>
      <c r="K398" s="129"/>
      <c r="L398" s="129"/>
      <c r="M398" s="129"/>
      <c r="N398" s="129"/>
      <c r="O398" s="129"/>
      <c r="P398" s="129"/>
      <c r="Q398" s="129"/>
      <c r="R398" s="129"/>
      <c r="S398" s="129"/>
      <c r="T398" s="129"/>
      <c r="U398" s="129"/>
    </row>
    <row r="399" spans="2:21" ht="25" customHeight="1" x14ac:dyDescent="0.25">
      <c r="B399" s="128"/>
      <c r="C399" s="128"/>
      <c r="D399" s="128"/>
      <c r="E399" s="128"/>
      <c r="F399" s="128"/>
      <c r="G399" s="128"/>
      <c r="H399" s="128"/>
      <c r="I399" s="129"/>
      <c r="J399" s="129"/>
      <c r="K399" s="129"/>
      <c r="L399" s="129"/>
      <c r="M399" s="129"/>
      <c r="N399" s="129"/>
      <c r="O399" s="129"/>
      <c r="P399" s="129"/>
      <c r="Q399" s="129"/>
      <c r="R399" s="129"/>
      <c r="S399" s="129"/>
      <c r="T399" s="129"/>
      <c r="U399" s="129"/>
    </row>
    <row r="400" spans="2:21" ht="25" customHeight="1" x14ac:dyDescent="0.25">
      <c r="B400" s="128"/>
      <c r="C400" s="128"/>
      <c r="D400" s="128"/>
      <c r="E400" s="128"/>
      <c r="F400" s="128"/>
      <c r="G400" s="128"/>
      <c r="H400" s="128"/>
      <c r="I400" s="129"/>
      <c r="J400" s="129"/>
      <c r="K400" s="129"/>
      <c r="L400" s="129"/>
      <c r="M400" s="129"/>
      <c r="N400" s="129"/>
      <c r="O400" s="129"/>
      <c r="P400" s="129"/>
      <c r="Q400" s="129"/>
      <c r="R400" s="129"/>
      <c r="S400" s="129"/>
      <c r="T400" s="129"/>
      <c r="U400" s="129"/>
    </row>
    <row r="401" spans="2:21" ht="25" customHeight="1" x14ac:dyDescent="0.25">
      <c r="B401" s="128"/>
      <c r="C401" s="128"/>
      <c r="D401" s="128"/>
      <c r="E401" s="128"/>
      <c r="F401" s="128"/>
      <c r="G401" s="128"/>
      <c r="H401" s="128"/>
      <c r="I401" s="129"/>
      <c r="J401" s="129"/>
      <c r="K401" s="129"/>
      <c r="L401" s="129"/>
      <c r="M401" s="129"/>
      <c r="N401" s="129"/>
      <c r="O401" s="129"/>
      <c r="P401" s="129"/>
      <c r="Q401" s="129"/>
      <c r="R401" s="129"/>
      <c r="S401" s="129"/>
      <c r="T401" s="129"/>
      <c r="U401" s="129"/>
    </row>
    <row r="402" spans="2:21" ht="25" customHeight="1" x14ac:dyDescent="0.25">
      <c r="B402" s="128"/>
      <c r="C402" s="128"/>
      <c r="D402" s="128"/>
      <c r="E402" s="128"/>
      <c r="F402" s="128"/>
      <c r="G402" s="128"/>
      <c r="H402" s="128"/>
      <c r="I402" s="129"/>
      <c r="J402" s="129"/>
      <c r="K402" s="129"/>
      <c r="L402" s="129"/>
      <c r="M402" s="129"/>
      <c r="N402" s="129"/>
      <c r="O402" s="129"/>
      <c r="P402" s="129"/>
      <c r="Q402" s="129"/>
      <c r="R402" s="129"/>
      <c r="S402" s="129"/>
      <c r="T402" s="129"/>
      <c r="U402" s="129"/>
    </row>
    <row r="403" spans="2:21" ht="25" customHeight="1" x14ac:dyDescent="0.25">
      <c r="B403" s="128"/>
      <c r="C403" s="128"/>
      <c r="D403" s="128"/>
      <c r="E403" s="128"/>
      <c r="F403" s="128"/>
      <c r="G403" s="128"/>
      <c r="H403" s="128"/>
      <c r="I403" s="129"/>
      <c r="J403" s="129"/>
      <c r="K403" s="129"/>
      <c r="L403" s="129"/>
      <c r="M403" s="129"/>
      <c r="N403" s="129"/>
      <c r="O403" s="129"/>
      <c r="P403" s="129"/>
      <c r="Q403" s="129"/>
      <c r="R403" s="129"/>
      <c r="S403" s="129"/>
      <c r="T403" s="129"/>
      <c r="U403" s="129"/>
    </row>
    <row r="404" spans="2:21" ht="25" customHeight="1" x14ac:dyDescent="0.25">
      <c r="B404" s="128"/>
      <c r="C404" s="128"/>
      <c r="D404" s="128"/>
      <c r="E404" s="128"/>
      <c r="F404" s="128"/>
      <c r="G404" s="128"/>
      <c r="H404" s="128"/>
      <c r="I404" s="129"/>
      <c r="J404" s="129"/>
      <c r="K404" s="129"/>
      <c r="L404" s="129"/>
      <c r="M404" s="129"/>
      <c r="N404" s="129"/>
      <c r="O404" s="129"/>
      <c r="P404" s="129"/>
      <c r="Q404" s="129"/>
      <c r="R404" s="129"/>
      <c r="S404" s="129"/>
      <c r="T404" s="129"/>
      <c r="U404" s="129"/>
    </row>
    <row r="405" spans="2:21" ht="25" customHeight="1" x14ac:dyDescent="0.25">
      <c r="B405" s="128"/>
      <c r="C405" s="128"/>
      <c r="D405" s="128"/>
      <c r="E405" s="128"/>
      <c r="F405" s="128"/>
      <c r="G405" s="128"/>
      <c r="H405" s="128"/>
      <c r="I405" s="129"/>
      <c r="J405" s="129"/>
      <c r="K405" s="129"/>
      <c r="L405" s="129"/>
      <c r="M405" s="129"/>
      <c r="N405" s="129"/>
      <c r="O405" s="129"/>
      <c r="P405" s="129"/>
      <c r="Q405" s="129"/>
      <c r="R405" s="129"/>
      <c r="S405" s="129"/>
      <c r="T405" s="129"/>
      <c r="U405" s="129"/>
    </row>
    <row r="406" spans="2:21" ht="25" customHeight="1" x14ac:dyDescent="0.25">
      <c r="B406" s="128"/>
      <c r="C406" s="128"/>
      <c r="D406" s="128"/>
      <c r="E406" s="128"/>
      <c r="F406" s="128"/>
      <c r="G406" s="128"/>
      <c r="H406" s="128"/>
      <c r="I406" s="129"/>
      <c r="J406" s="129"/>
      <c r="K406" s="129"/>
      <c r="L406" s="129"/>
      <c r="M406" s="129"/>
      <c r="N406" s="129"/>
      <c r="O406" s="129"/>
      <c r="P406" s="129"/>
      <c r="Q406" s="129"/>
      <c r="R406" s="129"/>
      <c r="S406" s="129"/>
      <c r="T406" s="129"/>
      <c r="U406" s="129"/>
    </row>
    <row r="407" spans="2:21" ht="25" customHeight="1" x14ac:dyDescent="0.25">
      <c r="B407" s="128"/>
      <c r="C407" s="128"/>
      <c r="D407" s="128"/>
      <c r="E407" s="128"/>
      <c r="F407" s="128"/>
      <c r="G407" s="128"/>
      <c r="H407" s="128"/>
      <c r="I407" s="129"/>
      <c r="J407" s="129"/>
      <c r="K407" s="129"/>
      <c r="L407" s="129"/>
      <c r="M407" s="129"/>
      <c r="N407" s="129"/>
      <c r="O407" s="129"/>
      <c r="P407" s="129"/>
      <c r="Q407" s="129"/>
      <c r="R407" s="129"/>
      <c r="S407" s="129"/>
      <c r="T407" s="129"/>
      <c r="U407" s="129"/>
    </row>
    <row r="408" spans="2:21" ht="25" customHeight="1" x14ac:dyDescent="0.25">
      <c r="B408" s="128"/>
      <c r="C408" s="128"/>
      <c r="D408" s="128"/>
      <c r="E408" s="128"/>
      <c r="F408" s="128"/>
      <c r="G408" s="128"/>
      <c r="H408" s="128"/>
      <c r="I408" s="129"/>
      <c r="J408" s="129"/>
      <c r="K408" s="129"/>
      <c r="L408" s="129"/>
      <c r="M408" s="129"/>
      <c r="N408" s="129"/>
      <c r="O408" s="129"/>
      <c r="P408" s="129"/>
      <c r="Q408" s="129"/>
      <c r="R408" s="129"/>
      <c r="S408" s="129"/>
      <c r="T408" s="129"/>
      <c r="U408" s="129"/>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B2:AA36"/>
  <sheetViews>
    <sheetView zoomScale="150" workbookViewId="0">
      <pane xSplit="3" ySplit="3" topLeftCell="J4" activePane="bottomRight" state="frozen"/>
      <selection activeCell="O25" sqref="O25"/>
      <selection pane="topRight" activeCell="O25" sqref="O25"/>
      <selection pane="bottomLeft" activeCell="O25" sqref="O25"/>
      <selection pane="bottomRight" activeCell="O25" sqref="O25"/>
    </sheetView>
  </sheetViews>
  <sheetFormatPr baseColWidth="10" defaultRowHeight="13" x14ac:dyDescent="0.15"/>
  <sheetData>
    <row r="2" spans="2:27" x14ac:dyDescent="0.15">
      <c r="D2">
        <v>2007</v>
      </c>
      <c r="E2">
        <v>2008</v>
      </c>
      <c r="F2">
        <v>2009</v>
      </c>
      <c r="G2">
        <v>2010</v>
      </c>
      <c r="H2">
        <v>2011</v>
      </c>
      <c r="I2">
        <v>2012</v>
      </c>
      <c r="J2">
        <v>2013</v>
      </c>
      <c r="K2">
        <v>2014</v>
      </c>
      <c r="L2">
        <v>2015</v>
      </c>
      <c r="M2">
        <v>2016</v>
      </c>
      <c r="N2">
        <v>2017</v>
      </c>
      <c r="O2">
        <v>2018</v>
      </c>
      <c r="P2">
        <v>2019</v>
      </c>
      <c r="Q2">
        <v>2020</v>
      </c>
      <c r="R2">
        <v>2021</v>
      </c>
      <c r="S2">
        <v>2022</v>
      </c>
      <c r="T2">
        <v>2023</v>
      </c>
      <c r="U2">
        <v>2024</v>
      </c>
      <c r="V2">
        <v>2025</v>
      </c>
      <c r="W2">
        <v>2026</v>
      </c>
      <c r="X2">
        <v>2027</v>
      </c>
      <c r="Y2">
        <v>2028</v>
      </c>
      <c r="Z2">
        <v>2029</v>
      </c>
      <c r="AA2">
        <v>2030</v>
      </c>
    </row>
    <row r="3" spans="2:27" x14ac:dyDescent="0.15">
      <c r="B3" s="210" t="s">
        <v>8</v>
      </c>
    </row>
    <row r="4" spans="2:27" ht="20" x14ac:dyDescent="0.15">
      <c r="B4" s="155" t="s">
        <v>48</v>
      </c>
      <c r="C4" t="s">
        <v>217</v>
      </c>
      <c r="D4" s="119" t="e">
        <f>'Outputs summary'!#REF!</f>
        <v>#REF!</v>
      </c>
      <c r="E4" s="119" t="e">
        <f>'Outputs summary'!#REF!</f>
        <v>#REF!</v>
      </c>
      <c r="F4" s="119" t="e">
        <f>'Outputs summary'!#REF!</f>
        <v>#REF!</v>
      </c>
      <c r="G4" s="119" t="e">
        <f>'Outputs summary'!#REF!</f>
        <v>#REF!</v>
      </c>
      <c r="H4" s="119" t="e">
        <f>'Outputs summary'!#REF!</f>
        <v>#REF!</v>
      </c>
      <c r="I4" s="119" t="e">
        <f>'Outputs summary'!#REF!</f>
        <v>#REF!</v>
      </c>
      <c r="J4" s="119" t="e">
        <f>'Outputs summary'!#REF!</f>
        <v>#REF!</v>
      </c>
      <c r="K4" s="119" t="e">
        <f>'Outputs summary'!#REF!</f>
        <v>#REF!</v>
      </c>
      <c r="L4" s="119" t="e">
        <f>'Outputs summary'!#REF!</f>
        <v>#REF!</v>
      </c>
      <c r="M4" s="119" t="e">
        <f>'Outputs summary'!#REF!</f>
        <v>#REF!</v>
      </c>
      <c r="N4" s="119" t="e">
        <f>'Outputs summary'!#REF!</f>
        <v>#REF!</v>
      </c>
      <c r="O4" s="119">
        <f>'Outputs summary'!I37</f>
        <v>0</v>
      </c>
      <c r="P4" s="119">
        <f>'Outputs summary'!J37</f>
        <v>0</v>
      </c>
      <c r="Q4" s="119">
        <f>'Outputs summary'!K37</f>
        <v>0</v>
      </c>
      <c r="R4" s="119">
        <f>'Outputs summary'!L37</f>
        <v>0</v>
      </c>
      <c r="S4" s="119">
        <f>'Outputs summary'!M37</f>
        <v>0</v>
      </c>
      <c r="T4" s="119">
        <f>'Outputs summary'!N37</f>
        <v>0</v>
      </c>
      <c r="U4" s="119">
        <f>'Outputs summary'!O37</f>
        <v>0</v>
      </c>
      <c r="V4" s="119">
        <f>'Outputs summary'!P37</f>
        <v>0</v>
      </c>
      <c r="W4" s="119">
        <f>'Outputs summary'!Q37</f>
        <v>0</v>
      </c>
      <c r="X4" s="119">
        <f>'Outputs summary'!R37</f>
        <v>0</v>
      </c>
      <c r="Y4" s="119">
        <f>'Outputs summary'!S37</f>
        <v>0</v>
      </c>
      <c r="Z4" s="119">
        <f>'Outputs summary'!T37</f>
        <v>0</v>
      </c>
      <c r="AA4" s="119">
        <f>'Outputs summary'!U37</f>
        <v>0</v>
      </c>
    </row>
    <row r="5" spans="2:27" ht="20" x14ac:dyDescent="0.15">
      <c r="B5" s="155" t="s">
        <v>49</v>
      </c>
      <c r="C5" t="s">
        <v>217</v>
      </c>
      <c r="D5" s="119" t="e">
        <f>'Outputs summary'!#REF!</f>
        <v>#REF!</v>
      </c>
      <c r="E5" s="119" t="e">
        <f>'Outputs summary'!#REF!</f>
        <v>#REF!</v>
      </c>
      <c r="F5" s="119" t="e">
        <f>'Outputs summary'!#REF!</f>
        <v>#REF!</v>
      </c>
      <c r="G5" s="119" t="e">
        <f>'Outputs summary'!#REF!</f>
        <v>#REF!</v>
      </c>
      <c r="H5" s="119" t="e">
        <f>'Outputs summary'!#REF!</f>
        <v>#REF!</v>
      </c>
      <c r="I5" s="119" t="e">
        <f>'Outputs summary'!#REF!</f>
        <v>#REF!</v>
      </c>
      <c r="J5" s="119" t="e">
        <f>'Outputs summary'!#REF!</f>
        <v>#REF!</v>
      </c>
      <c r="K5" s="119" t="e">
        <f>'Outputs summary'!#REF!</f>
        <v>#REF!</v>
      </c>
      <c r="L5" s="119" t="e">
        <f>'Outputs summary'!#REF!</f>
        <v>#REF!</v>
      </c>
      <c r="M5" s="119" t="e">
        <f>'Outputs summary'!#REF!</f>
        <v>#REF!</v>
      </c>
      <c r="N5" s="119" t="e">
        <f>'Outputs summary'!#REF!</f>
        <v>#REF!</v>
      </c>
      <c r="O5" s="119">
        <f>'Outputs summary'!I62</f>
        <v>0</v>
      </c>
      <c r="P5" s="119">
        <f>'Outputs summary'!J62</f>
        <v>0</v>
      </c>
      <c r="Q5" s="119">
        <f>'Outputs summary'!K62</f>
        <v>0</v>
      </c>
      <c r="R5" s="119">
        <f>'Outputs summary'!L62</f>
        <v>0</v>
      </c>
      <c r="S5" s="119">
        <f>'Outputs summary'!M62</f>
        <v>0</v>
      </c>
      <c r="T5" s="119">
        <f>'Outputs summary'!N62</f>
        <v>0</v>
      </c>
      <c r="U5" s="119">
        <f>'Outputs summary'!O62</f>
        <v>0</v>
      </c>
      <c r="V5" s="119">
        <f>'Outputs summary'!P62</f>
        <v>0</v>
      </c>
      <c r="W5" s="119">
        <f>'Outputs summary'!Q62</f>
        <v>0</v>
      </c>
      <c r="X5" s="119">
        <f>'Outputs summary'!R62</f>
        <v>0</v>
      </c>
      <c r="Y5" s="119">
        <f>'Outputs summary'!S62</f>
        <v>0</v>
      </c>
      <c r="Z5" s="119">
        <f>'Outputs summary'!T62</f>
        <v>0</v>
      </c>
      <c r="AA5" s="119">
        <f>'Outputs summary'!U62</f>
        <v>0</v>
      </c>
    </row>
    <row r="6" spans="2:27" ht="20" x14ac:dyDescent="0.15">
      <c r="B6" s="155" t="s">
        <v>51</v>
      </c>
      <c r="C6" t="s">
        <v>217</v>
      </c>
      <c r="D6" s="119" t="e">
        <f>'Outputs summary'!#REF!</f>
        <v>#REF!</v>
      </c>
      <c r="E6" s="119" t="e">
        <f>'Outputs summary'!#REF!</f>
        <v>#REF!</v>
      </c>
      <c r="F6" s="119" t="e">
        <f>'Outputs summary'!#REF!</f>
        <v>#REF!</v>
      </c>
      <c r="G6" s="119" t="e">
        <f>'Outputs summary'!#REF!</f>
        <v>#REF!</v>
      </c>
      <c r="H6" s="119" t="e">
        <f>'Outputs summary'!#REF!</f>
        <v>#REF!</v>
      </c>
      <c r="I6" s="119" t="e">
        <f>'Outputs summary'!#REF!</f>
        <v>#REF!</v>
      </c>
      <c r="J6" s="119" t="e">
        <f>'Outputs summary'!#REF!</f>
        <v>#REF!</v>
      </c>
      <c r="K6" s="119" t="e">
        <f>'Outputs summary'!#REF!</f>
        <v>#REF!</v>
      </c>
      <c r="L6" s="119" t="e">
        <f>'Outputs summary'!#REF!</f>
        <v>#REF!</v>
      </c>
      <c r="M6" s="119" t="e">
        <f>'Outputs summary'!#REF!</f>
        <v>#REF!</v>
      </c>
      <c r="N6" s="119" t="e">
        <f>'Outputs summary'!#REF!</f>
        <v>#REF!</v>
      </c>
      <c r="O6" s="119">
        <f>'Outputs summary'!I87</f>
        <v>0</v>
      </c>
      <c r="P6" s="119">
        <f>'Outputs summary'!J87</f>
        <v>0</v>
      </c>
      <c r="Q6" s="119">
        <f>'Outputs summary'!K87</f>
        <v>0</v>
      </c>
      <c r="R6" s="119">
        <f>'Outputs summary'!L87</f>
        <v>0</v>
      </c>
      <c r="S6" s="119">
        <f>'Outputs summary'!M87</f>
        <v>0</v>
      </c>
      <c r="T6" s="119">
        <f>'Outputs summary'!N87</f>
        <v>0</v>
      </c>
      <c r="U6" s="119">
        <f>'Outputs summary'!O87</f>
        <v>0</v>
      </c>
      <c r="V6" s="119">
        <f>'Outputs summary'!P87</f>
        <v>0</v>
      </c>
      <c r="W6" s="119">
        <f>'Outputs summary'!Q87</f>
        <v>0</v>
      </c>
      <c r="X6" s="119">
        <f>'Outputs summary'!R87</f>
        <v>0</v>
      </c>
      <c r="Y6" s="119">
        <f>'Outputs summary'!S87</f>
        <v>0</v>
      </c>
      <c r="Z6" s="119">
        <f>'Outputs summary'!T87</f>
        <v>0</v>
      </c>
      <c r="AA6" s="119">
        <f>'Outputs summary'!U87</f>
        <v>0</v>
      </c>
    </row>
    <row r="7" spans="2:27" ht="20" x14ac:dyDescent="0.15">
      <c r="B7" s="155" t="s">
        <v>50</v>
      </c>
      <c r="C7" t="s">
        <v>217</v>
      </c>
      <c r="D7" s="119" t="e">
        <f>'Outputs summary'!#REF!</f>
        <v>#REF!</v>
      </c>
      <c r="E7" s="119" t="e">
        <f>'Outputs summary'!#REF!</f>
        <v>#REF!</v>
      </c>
      <c r="F7" s="119" t="e">
        <f>'Outputs summary'!#REF!</f>
        <v>#REF!</v>
      </c>
      <c r="G7" s="119" t="e">
        <f>'Outputs summary'!#REF!</f>
        <v>#REF!</v>
      </c>
      <c r="H7" s="119" t="e">
        <f>'Outputs summary'!#REF!</f>
        <v>#REF!</v>
      </c>
      <c r="I7" s="119" t="e">
        <f>'Outputs summary'!#REF!</f>
        <v>#REF!</v>
      </c>
      <c r="J7" s="119" t="e">
        <f>'Outputs summary'!#REF!</f>
        <v>#REF!</v>
      </c>
      <c r="K7" s="119" t="e">
        <f>'Outputs summary'!#REF!</f>
        <v>#REF!</v>
      </c>
      <c r="L7" s="119" t="e">
        <f>'Outputs summary'!#REF!</f>
        <v>#REF!</v>
      </c>
      <c r="M7" s="119" t="e">
        <f>'Outputs summary'!#REF!</f>
        <v>#REF!</v>
      </c>
      <c r="N7" s="119" t="e">
        <f>'Outputs summary'!#REF!</f>
        <v>#REF!</v>
      </c>
      <c r="O7" s="119">
        <f>'Outputs summary'!I112</f>
        <v>0</v>
      </c>
      <c r="P7" s="119">
        <f>'Outputs summary'!J112</f>
        <v>0</v>
      </c>
      <c r="Q7" s="119">
        <f>'Outputs summary'!K112</f>
        <v>0</v>
      </c>
      <c r="R7" s="119">
        <f>'Outputs summary'!L112</f>
        <v>0</v>
      </c>
      <c r="S7" s="119">
        <f>'Outputs summary'!M112</f>
        <v>0</v>
      </c>
      <c r="T7" s="119">
        <f>'Outputs summary'!N112</f>
        <v>0</v>
      </c>
      <c r="U7" s="119">
        <f>'Outputs summary'!O112</f>
        <v>0</v>
      </c>
      <c r="V7" s="119">
        <f>'Outputs summary'!P112</f>
        <v>0</v>
      </c>
      <c r="W7" s="119">
        <f>'Outputs summary'!Q112</f>
        <v>0</v>
      </c>
      <c r="X7" s="119">
        <f>'Outputs summary'!R112</f>
        <v>0</v>
      </c>
      <c r="Y7" s="119">
        <f>'Outputs summary'!S112</f>
        <v>0</v>
      </c>
      <c r="Z7" s="119">
        <f>'Outputs summary'!T112</f>
        <v>0</v>
      </c>
      <c r="AA7" s="119">
        <f>'Outputs summary'!U112</f>
        <v>0</v>
      </c>
    </row>
    <row r="8" spans="2:27" ht="20" x14ac:dyDescent="0.15">
      <c r="B8" s="155" t="s">
        <v>106</v>
      </c>
      <c r="C8" t="s">
        <v>217</v>
      </c>
      <c r="D8" s="119" t="e">
        <f>'Outputs summary'!#REF!</f>
        <v>#REF!</v>
      </c>
      <c r="E8" s="119" t="e">
        <f>'Outputs summary'!#REF!</f>
        <v>#REF!</v>
      </c>
      <c r="F8" s="119" t="e">
        <f>'Outputs summary'!#REF!</f>
        <v>#REF!</v>
      </c>
      <c r="G8" s="119" t="e">
        <f>'Outputs summary'!#REF!</f>
        <v>#REF!</v>
      </c>
      <c r="H8" s="119" t="e">
        <f>'Outputs summary'!#REF!</f>
        <v>#REF!</v>
      </c>
      <c r="I8" s="119" t="e">
        <f>'Outputs summary'!#REF!</f>
        <v>#REF!</v>
      </c>
      <c r="J8" s="119" t="e">
        <f>'Outputs summary'!#REF!</f>
        <v>#REF!</v>
      </c>
      <c r="K8" s="119" t="e">
        <f>'Outputs summary'!#REF!</f>
        <v>#REF!</v>
      </c>
      <c r="L8" s="119" t="e">
        <f>'Outputs summary'!#REF!</f>
        <v>#REF!</v>
      </c>
      <c r="M8" s="119" t="e">
        <f>'Outputs summary'!#REF!</f>
        <v>#REF!</v>
      </c>
      <c r="N8" s="119" t="e">
        <f>'Outputs summary'!#REF!</f>
        <v>#REF!</v>
      </c>
      <c r="O8" s="119">
        <f>'Outputs summary'!I137</f>
        <v>0</v>
      </c>
      <c r="P8" s="119">
        <f>'Outputs summary'!J137</f>
        <v>0</v>
      </c>
      <c r="Q8" s="119">
        <f>'Outputs summary'!K137</f>
        <v>0</v>
      </c>
      <c r="R8" s="119">
        <f>'Outputs summary'!L137</f>
        <v>0</v>
      </c>
      <c r="S8" s="119">
        <f>'Outputs summary'!M137</f>
        <v>0</v>
      </c>
      <c r="T8" s="119">
        <f>'Outputs summary'!N137</f>
        <v>0</v>
      </c>
      <c r="U8" s="119">
        <f>'Outputs summary'!O137</f>
        <v>0</v>
      </c>
      <c r="V8" s="119">
        <f>'Outputs summary'!P137</f>
        <v>0</v>
      </c>
      <c r="W8" s="119">
        <f>'Outputs summary'!Q137</f>
        <v>0</v>
      </c>
      <c r="X8" s="119">
        <f>'Outputs summary'!R137</f>
        <v>0</v>
      </c>
      <c r="Y8" s="119">
        <f>'Outputs summary'!S137</f>
        <v>0</v>
      </c>
      <c r="Z8" s="119">
        <f>'Outputs summary'!T137</f>
        <v>0</v>
      </c>
      <c r="AA8" s="119">
        <f>'Outputs summary'!U137</f>
        <v>0</v>
      </c>
    </row>
    <row r="10" spans="2:27" x14ac:dyDescent="0.15">
      <c r="B10" t="s">
        <v>9</v>
      </c>
    </row>
    <row r="11" spans="2:27" ht="20" x14ac:dyDescent="0.15">
      <c r="B11" s="155" t="s">
        <v>48</v>
      </c>
      <c r="D11" s="119" t="e">
        <f>'Outputs summary'!#REF!</f>
        <v>#REF!</v>
      </c>
      <c r="E11" s="119" t="e">
        <f>'Outputs summary'!#REF!</f>
        <v>#REF!</v>
      </c>
      <c r="F11" s="119" t="e">
        <f>'Outputs summary'!#REF!</f>
        <v>#REF!</v>
      </c>
      <c r="G11" s="119" t="e">
        <f>'Outputs summary'!#REF!</f>
        <v>#REF!</v>
      </c>
      <c r="H11" s="119" t="e">
        <f>'Outputs summary'!#REF!</f>
        <v>#REF!</v>
      </c>
      <c r="I11" s="119" t="e">
        <f>'Outputs summary'!#REF!</f>
        <v>#REF!</v>
      </c>
      <c r="J11" s="119" t="e">
        <f>'Outputs summary'!#REF!</f>
        <v>#REF!</v>
      </c>
      <c r="K11" s="119" t="e">
        <f>'Outputs summary'!#REF!</f>
        <v>#REF!</v>
      </c>
      <c r="L11" s="119" t="e">
        <f>'Outputs summary'!#REF!</f>
        <v>#REF!</v>
      </c>
      <c r="M11" s="119" t="e">
        <f>'Outputs summary'!#REF!</f>
        <v>#REF!</v>
      </c>
      <c r="N11" s="119" t="e">
        <f>'Outputs summary'!#REF!</f>
        <v>#REF!</v>
      </c>
      <c r="O11" s="119">
        <f>'Outputs summary'!I38</f>
        <v>0</v>
      </c>
      <c r="P11" s="119">
        <f>'Outputs summary'!J38</f>
        <v>0</v>
      </c>
      <c r="Q11" s="119">
        <f>'Outputs summary'!K38</f>
        <v>0</v>
      </c>
      <c r="R11" s="119">
        <f>'Outputs summary'!L38</f>
        <v>0</v>
      </c>
      <c r="S11" s="119">
        <f>'Outputs summary'!M38</f>
        <v>0</v>
      </c>
      <c r="T11" s="119">
        <f>'Outputs summary'!N38</f>
        <v>0</v>
      </c>
      <c r="U11" s="119">
        <f>'Outputs summary'!O38</f>
        <v>0</v>
      </c>
      <c r="V11" s="119">
        <f>'Outputs summary'!P38</f>
        <v>0</v>
      </c>
      <c r="W11" s="119">
        <f>'Outputs summary'!Q38</f>
        <v>0</v>
      </c>
      <c r="X11" s="119">
        <f>'Outputs summary'!R38</f>
        <v>0</v>
      </c>
      <c r="Y11" s="119">
        <f>'Outputs summary'!S38</f>
        <v>0</v>
      </c>
      <c r="Z11" s="119">
        <f>'Outputs summary'!T38</f>
        <v>0</v>
      </c>
      <c r="AA11" s="119">
        <f>'Outputs summary'!U38</f>
        <v>0</v>
      </c>
    </row>
    <row r="12" spans="2:27" ht="20" x14ac:dyDescent="0.15">
      <c r="B12" s="155" t="s">
        <v>49</v>
      </c>
      <c r="D12" s="119" t="e">
        <f>'Outputs summary'!#REF!</f>
        <v>#REF!</v>
      </c>
      <c r="E12" s="119" t="e">
        <f>'Outputs summary'!#REF!</f>
        <v>#REF!</v>
      </c>
      <c r="F12" s="119" t="e">
        <f>'Outputs summary'!#REF!</f>
        <v>#REF!</v>
      </c>
      <c r="G12" s="119" t="e">
        <f>'Outputs summary'!#REF!</f>
        <v>#REF!</v>
      </c>
      <c r="H12" s="119" t="e">
        <f>'Outputs summary'!#REF!</f>
        <v>#REF!</v>
      </c>
      <c r="I12" s="119" t="e">
        <f>'Outputs summary'!#REF!</f>
        <v>#REF!</v>
      </c>
      <c r="J12" s="119" t="e">
        <f>'Outputs summary'!#REF!</f>
        <v>#REF!</v>
      </c>
      <c r="K12" s="119" t="e">
        <f>'Outputs summary'!#REF!</f>
        <v>#REF!</v>
      </c>
      <c r="L12" s="119" t="e">
        <f>'Outputs summary'!#REF!</f>
        <v>#REF!</v>
      </c>
      <c r="M12" s="119" t="e">
        <f>'Outputs summary'!#REF!</f>
        <v>#REF!</v>
      </c>
      <c r="N12" s="119" t="e">
        <f>'Outputs summary'!#REF!</f>
        <v>#REF!</v>
      </c>
      <c r="O12" s="119">
        <f>'Outputs summary'!I63</f>
        <v>0</v>
      </c>
      <c r="P12" s="119">
        <f>'Outputs summary'!J63</f>
        <v>0</v>
      </c>
      <c r="Q12" s="119">
        <f>'Outputs summary'!K63</f>
        <v>0</v>
      </c>
      <c r="R12" s="119">
        <f>'Outputs summary'!L63</f>
        <v>0</v>
      </c>
      <c r="S12" s="119">
        <f>'Outputs summary'!M63</f>
        <v>0</v>
      </c>
      <c r="T12" s="119">
        <f>'Outputs summary'!N63</f>
        <v>0</v>
      </c>
      <c r="U12" s="119">
        <f>'Outputs summary'!O63</f>
        <v>0</v>
      </c>
      <c r="V12" s="119">
        <f>'Outputs summary'!P63</f>
        <v>0</v>
      </c>
      <c r="W12" s="119">
        <f>'Outputs summary'!Q63</f>
        <v>0</v>
      </c>
      <c r="X12" s="119">
        <f>'Outputs summary'!R63</f>
        <v>0</v>
      </c>
      <c r="Y12" s="119">
        <f>'Outputs summary'!S63</f>
        <v>0</v>
      </c>
      <c r="Z12" s="119">
        <f>'Outputs summary'!T63</f>
        <v>0</v>
      </c>
      <c r="AA12" s="119">
        <f>'Outputs summary'!U63</f>
        <v>0</v>
      </c>
    </row>
    <row r="13" spans="2:27" ht="20" x14ac:dyDescent="0.15">
      <c r="B13" s="155" t="s">
        <v>51</v>
      </c>
      <c r="D13" s="119" t="e">
        <f>'Outputs summary'!#REF!</f>
        <v>#REF!</v>
      </c>
      <c r="E13" s="119" t="e">
        <f>'Outputs summary'!#REF!</f>
        <v>#REF!</v>
      </c>
      <c r="F13" s="119" t="e">
        <f>'Outputs summary'!#REF!</f>
        <v>#REF!</v>
      </c>
      <c r="G13" s="119" t="e">
        <f>'Outputs summary'!#REF!</f>
        <v>#REF!</v>
      </c>
      <c r="H13" s="119" t="e">
        <f>'Outputs summary'!#REF!</f>
        <v>#REF!</v>
      </c>
      <c r="I13" s="119" t="e">
        <f>'Outputs summary'!#REF!</f>
        <v>#REF!</v>
      </c>
      <c r="J13" s="119" t="e">
        <f>'Outputs summary'!#REF!</f>
        <v>#REF!</v>
      </c>
      <c r="K13" s="119" t="e">
        <f>'Outputs summary'!#REF!</f>
        <v>#REF!</v>
      </c>
      <c r="L13" s="119" t="e">
        <f>'Outputs summary'!#REF!</f>
        <v>#REF!</v>
      </c>
      <c r="M13" s="119" t="e">
        <f>'Outputs summary'!#REF!</f>
        <v>#REF!</v>
      </c>
      <c r="N13" s="119" t="e">
        <f>'Outputs summary'!#REF!</f>
        <v>#REF!</v>
      </c>
      <c r="O13" s="119">
        <f>'Outputs summary'!I88</f>
        <v>0</v>
      </c>
      <c r="P13" s="119">
        <f>'Outputs summary'!J88</f>
        <v>0</v>
      </c>
      <c r="Q13" s="119">
        <f>'Outputs summary'!K88</f>
        <v>0</v>
      </c>
      <c r="R13" s="119">
        <f>'Outputs summary'!L88</f>
        <v>0</v>
      </c>
      <c r="S13" s="119">
        <f>'Outputs summary'!M88</f>
        <v>0</v>
      </c>
      <c r="T13" s="119">
        <f>'Outputs summary'!N88</f>
        <v>0</v>
      </c>
      <c r="U13" s="119">
        <f>'Outputs summary'!O88</f>
        <v>0</v>
      </c>
      <c r="V13" s="119">
        <f>'Outputs summary'!P88</f>
        <v>0</v>
      </c>
      <c r="W13" s="119">
        <f>'Outputs summary'!Q88</f>
        <v>0</v>
      </c>
      <c r="X13" s="119">
        <f>'Outputs summary'!R88</f>
        <v>0</v>
      </c>
      <c r="Y13" s="119">
        <f>'Outputs summary'!S88</f>
        <v>0</v>
      </c>
      <c r="Z13" s="119">
        <f>'Outputs summary'!T88</f>
        <v>0</v>
      </c>
      <c r="AA13" s="119">
        <f>'Outputs summary'!U88</f>
        <v>0</v>
      </c>
    </row>
    <row r="14" spans="2:27" ht="20" x14ac:dyDescent="0.15">
      <c r="B14" s="155" t="s">
        <v>50</v>
      </c>
      <c r="D14" s="119" t="e">
        <f>'Outputs summary'!#REF!</f>
        <v>#REF!</v>
      </c>
      <c r="E14" s="119" t="e">
        <f>'Outputs summary'!#REF!</f>
        <v>#REF!</v>
      </c>
      <c r="F14" s="119" t="e">
        <f>'Outputs summary'!#REF!</f>
        <v>#REF!</v>
      </c>
      <c r="G14" s="119" t="e">
        <f>'Outputs summary'!#REF!</f>
        <v>#REF!</v>
      </c>
      <c r="H14" s="119" t="e">
        <f>'Outputs summary'!#REF!</f>
        <v>#REF!</v>
      </c>
      <c r="I14" s="119" t="e">
        <f>'Outputs summary'!#REF!</f>
        <v>#REF!</v>
      </c>
      <c r="J14" s="119" t="e">
        <f>'Outputs summary'!#REF!</f>
        <v>#REF!</v>
      </c>
      <c r="K14" s="119" t="e">
        <f>'Outputs summary'!#REF!</f>
        <v>#REF!</v>
      </c>
      <c r="L14" s="119" t="e">
        <f>'Outputs summary'!#REF!</f>
        <v>#REF!</v>
      </c>
      <c r="M14" s="119" t="e">
        <f>'Outputs summary'!#REF!</f>
        <v>#REF!</v>
      </c>
      <c r="N14" s="119" t="e">
        <f>'Outputs summary'!#REF!</f>
        <v>#REF!</v>
      </c>
      <c r="O14" s="119">
        <f>'Outputs summary'!I113</f>
        <v>0</v>
      </c>
      <c r="P14" s="119">
        <f>'Outputs summary'!J113</f>
        <v>0</v>
      </c>
      <c r="Q14" s="119">
        <f>'Outputs summary'!K113</f>
        <v>0</v>
      </c>
      <c r="R14" s="119">
        <f>'Outputs summary'!L113</f>
        <v>0</v>
      </c>
      <c r="S14" s="119">
        <f>'Outputs summary'!M113</f>
        <v>0</v>
      </c>
      <c r="T14" s="119">
        <f>'Outputs summary'!N113</f>
        <v>0</v>
      </c>
      <c r="U14" s="119">
        <f>'Outputs summary'!O113</f>
        <v>0</v>
      </c>
      <c r="V14" s="119">
        <f>'Outputs summary'!P113</f>
        <v>0</v>
      </c>
      <c r="W14" s="119">
        <f>'Outputs summary'!Q113</f>
        <v>0</v>
      </c>
      <c r="X14" s="119">
        <f>'Outputs summary'!R113</f>
        <v>0</v>
      </c>
      <c r="Y14" s="119">
        <f>'Outputs summary'!S113</f>
        <v>0</v>
      </c>
      <c r="Z14" s="119">
        <f>'Outputs summary'!T113</f>
        <v>0</v>
      </c>
      <c r="AA14" s="119">
        <f>'Outputs summary'!U113</f>
        <v>0</v>
      </c>
    </row>
    <row r="15" spans="2:27" ht="20" x14ac:dyDescent="0.15">
      <c r="B15" s="155" t="s">
        <v>106</v>
      </c>
      <c r="D15" s="119" t="e">
        <f>'Outputs summary'!#REF!</f>
        <v>#REF!</v>
      </c>
      <c r="E15" s="119" t="e">
        <f>'Outputs summary'!#REF!</f>
        <v>#REF!</v>
      </c>
      <c r="F15" s="119" t="e">
        <f>'Outputs summary'!#REF!</f>
        <v>#REF!</v>
      </c>
      <c r="G15" s="119" t="e">
        <f>'Outputs summary'!#REF!</f>
        <v>#REF!</v>
      </c>
      <c r="H15" s="119" t="e">
        <f>'Outputs summary'!#REF!</f>
        <v>#REF!</v>
      </c>
      <c r="I15" s="119" t="e">
        <f>'Outputs summary'!#REF!</f>
        <v>#REF!</v>
      </c>
      <c r="J15" s="119" t="e">
        <f>'Outputs summary'!#REF!</f>
        <v>#REF!</v>
      </c>
      <c r="K15" s="119" t="e">
        <f>'Outputs summary'!#REF!</f>
        <v>#REF!</v>
      </c>
      <c r="L15" s="119" t="e">
        <f>'Outputs summary'!#REF!</f>
        <v>#REF!</v>
      </c>
      <c r="M15" s="119" t="e">
        <f>'Outputs summary'!#REF!</f>
        <v>#REF!</v>
      </c>
      <c r="N15" s="119" t="e">
        <f>'Outputs summary'!#REF!</f>
        <v>#REF!</v>
      </c>
      <c r="O15" s="119">
        <f>'Outputs summary'!I138</f>
        <v>0</v>
      </c>
      <c r="P15" s="119">
        <f>'Outputs summary'!J138</f>
        <v>0</v>
      </c>
      <c r="Q15" s="119">
        <f>'Outputs summary'!K138</f>
        <v>0</v>
      </c>
      <c r="R15" s="119">
        <f>'Outputs summary'!L138</f>
        <v>0</v>
      </c>
      <c r="S15" s="119">
        <f>'Outputs summary'!M138</f>
        <v>0</v>
      </c>
      <c r="T15" s="119">
        <f>'Outputs summary'!N138</f>
        <v>0</v>
      </c>
      <c r="U15" s="119">
        <f>'Outputs summary'!O138</f>
        <v>0</v>
      </c>
      <c r="V15" s="119">
        <f>'Outputs summary'!P138</f>
        <v>0</v>
      </c>
      <c r="W15" s="119">
        <f>'Outputs summary'!Q138</f>
        <v>0</v>
      </c>
      <c r="X15" s="119">
        <f>'Outputs summary'!R138</f>
        <v>0</v>
      </c>
      <c r="Y15" s="119">
        <f>'Outputs summary'!S138</f>
        <v>0</v>
      </c>
      <c r="Z15" s="119">
        <f>'Outputs summary'!T138</f>
        <v>0</v>
      </c>
      <c r="AA15" s="119">
        <f>'Outputs summary'!U138</f>
        <v>0</v>
      </c>
    </row>
    <row r="17" spans="2:27" x14ac:dyDescent="0.15">
      <c r="B17" t="s">
        <v>23</v>
      </c>
    </row>
    <row r="18" spans="2:27" ht="20" x14ac:dyDescent="0.15">
      <c r="B18" s="155" t="s">
        <v>48</v>
      </c>
      <c r="D18" s="119" t="e">
        <f>'Outputs summary'!#REF!</f>
        <v>#REF!</v>
      </c>
      <c r="E18" s="119" t="e">
        <f>'Outputs summary'!#REF!</f>
        <v>#REF!</v>
      </c>
      <c r="F18" s="119" t="e">
        <f>'Outputs summary'!#REF!</f>
        <v>#REF!</v>
      </c>
      <c r="G18" s="119" t="e">
        <f>'Outputs summary'!#REF!</f>
        <v>#REF!</v>
      </c>
      <c r="H18" s="119" t="e">
        <f>'Outputs summary'!#REF!</f>
        <v>#REF!</v>
      </c>
      <c r="I18" s="119" t="e">
        <f>'Outputs summary'!#REF!</f>
        <v>#REF!</v>
      </c>
      <c r="J18" s="119" t="e">
        <f>'Outputs summary'!#REF!</f>
        <v>#REF!</v>
      </c>
      <c r="K18" s="119" t="e">
        <f>'Outputs summary'!#REF!</f>
        <v>#REF!</v>
      </c>
      <c r="L18" s="119" t="e">
        <f>'Outputs summary'!#REF!</f>
        <v>#REF!</v>
      </c>
      <c r="M18" s="119" t="e">
        <f>'Outputs summary'!#REF!</f>
        <v>#REF!</v>
      </c>
      <c r="N18" s="119" t="e">
        <f>'Outputs summary'!#REF!</f>
        <v>#REF!</v>
      </c>
      <c r="O18" s="119">
        <f>'Outputs summary'!I39</f>
        <v>0</v>
      </c>
      <c r="P18" s="119">
        <f>'Outputs summary'!J39</f>
        <v>0</v>
      </c>
      <c r="Q18" s="119">
        <f>'Outputs summary'!K39</f>
        <v>0</v>
      </c>
      <c r="R18" s="119">
        <f>'Outputs summary'!L39</f>
        <v>0</v>
      </c>
      <c r="S18" s="119">
        <f>'Outputs summary'!M39</f>
        <v>0</v>
      </c>
      <c r="T18" s="119">
        <f>'Outputs summary'!N39</f>
        <v>0</v>
      </c>
      <c r="U18" s="119">
        <f>'Outputs summary'!O39</f>
        <v>0</v>
      </c>
      <c r="V18" s="119">
        <f>'Outputs summary'!P39</f>
        <v>0</v>
      </c>
      <c r="W18" s="119">
        <f>'Outputs summary'!Q39</f>
        <v>0</v>
      </c>
      <c r="X18" s="119">
        <f>'Outputs summary'!R39</f>
        <v>0</v>
      </c>
      <c r="Y18" s="119">
        <f>'Outputs summary'!S39</f>
        <v>0</v>
      </c>
      <c r="Z18" s="119">
        <f>'Outputs summary'!T39</f>
        <v>0</v>
      </c>
      <c r="AA18" s="119">
        <f>'Outputs summary'!U39</f>
        <v>0</v>
      </c>
    </row>
    <row r="19" spans="2:27" ht="20" x14ac:dyDescent="0.15">
      <c r="B19" s="155" t="s">
        <v>49</v>
      </c>
      <c r="D19" s="119" t="e">
        <f>'Outputs summary'!#REF!</f>
        <v>#REF!</v>
      </c>
      <c r="E19" s="119" t="e">
        <f>'Outputs summary'!#REF!</f>
        <v>#REF!</v>
      </c>
      <c r="F19" s="119" t="e">
        <f>'Outputs summary'!#REF!</f>
        <v>#REF!</v>
      </c>
      <c r="G19" s="119" t="e">
        <f>'Outputs summary'!#REF!</f>
        <v>#REF!</v>
      </c>
      <c r="H19" s="119" t="e">
        <f>'Outputs summary'!#REF!</f>
        <v>#REF!</v>
      </c>
      <c r="I19" s="119" t="e">
        <f>'Outputs summary'!#REF!</f>
        <v>#REF!</v>
      </c>
      <c r="J19" s="119" t="e">
        <f>'Outputs summary'!#REF!</f>
        <v>#REF!</v>
      </c>
      <c r="K19" s="119" t="e">
        <f>'Outputs summary'!#REF!</f>
        <v>#REF!</v>
      </c>
      <c r="L19" s="119" t="e">
        <f>'Outputs summary'!#REF!</f>
        <v>#REF!</v>
      </c>
      <c r="M19" s="119" t="e">
        <f>'Outputs summary'!#REF!</f>
        <v>#REF!</v>
      </c>
      <c r="N19" s="119" t="e">
        <f>'Outputs summary'!#REF!</f>
        <v>#REF!</v>
      </c>
      <c r="O19" s="119">
        <f>'Outputs summary'!I64</f>
        <v>0</v>
      </c>
      <c r="P19" s="119">
        <f>'Outputs summary'!J64</f>
        <v>0</v>
      </c>
      <c r="Q19" s="119">
        <f>'Outputs summary'!K64</f>
        <v>0</v>
      </c>
      <c r="R19" s="119">
        <f>'Outputs summary'!L64</f>
        <v>0</v>
      </c>
      <c r="S19" s="119">
        <f>'Outputs summary'!M64</f>
        <v>0</v>
      </c>
      <c r="T19" s="119">
        <f>'Outputs summary'!N64</f>
        <v>0</v>
      </c>
      <c r="U19" s="119">
        <f>'Outputs summary'!O64</f>
        <v>0</v>
      </c>
      <c r="V19" s="119">
        <f>'Outputs summary'!P64</f>
        <v>0</v>
      </c>
      <c r="W19" s="119">
        <f>'Outputs summary'!Q64</f>
        <v>0</v>
      </c>
      <c r="X19" s="119">
        <f>'Outputs summary'!R64</f>
        <v>0</v>
      </c>
      <c r="Y19" s="119">
        <f>'Outputs summary'!S64</f>
        <v>0</v>
      </c>
      <c r="Z19" s="119">
        <f>'Outputs summary'!T64</f>
        <v>0</v>
      </c>
      <c r="AA19" s="119">
        <f>'Outputs summary'!U64</f>
        <v>0</v>
      </c>
    </row>
    <row r="20" spans="2:27" ht="20" x14ac:dyDescent="0.15">
      <c r="B20" s="155" t="s">
        <v>51</v>
      </c>
      <c r="D20" s="119" t="e">
        <f>'Outputs summary'!#REF!</f>
        <v>#REF!</v>
      </c>
      <c r="E20" s="119" t="e">
        <f>'Outputs summary'!#REF!</f>
        <v>#REF!</v>
      </c>
      <c r="F20" s="119" t="e">
        <f>'Outputs summary'!#REF!</f>
        <v>#REF!</v>
      </c>
      <c r="G20" s="119" t="e">
        <f>'Outputs summary'!#REF!</f>
        <v>#REF!</v>
      </c>
      <c r="H20" s="119" t="e">
        <f>'Outputs summary'!#REF!</f>
        <v>#REF!</v>
      </c>
      <c r="I20" s="119" t="e">
        <f>'Outputs summary'!#REF!</f>
        <v>#REF!</v>
      </c>
      <c r="J20" s="119" t="e">
        <f>'Outputs summary'!#REF!</f>
        <v>#REF!</v>
      </c>
      <c r="K20" s="119" t="e">
        <f>'Outputs summary'!#REF!</f>
        <v>#REF!</v>
      </c>
      <c r="L20" s="119" t="e">
        <f>'Outputs summary'!#REF!</f>
        <v>#REF!</v>
      </c>
      <c r="M20" s="119" t="e">
        <f>'Outputs summary'!#REF!</f>
        <v>#REF!</v>
      </c>
      <c r="N20" s="119" t="e">
        <f>'Outputs summary'!#REF!</f>
        <v>#REF!</v>
      </c>
      <c r="O20" s="119">
        <f>'Outputs summary'!I89</f>
        <v>0</v>
      </c>
      <c r="P20" s="119">
        <f>'Outputs summary'!J89</f>
        <v>0</v>
      </c>
      <c r="Q20" s="119">
        <f>'Outputs summary'!K89</f>
        <v>0</v>
      </c>
      <c r="R20" s="119">
        <f>'Outputs summary'!L89</f>
        <v>0</v>
      </c>
      <c r="S20" s="119">
        <f>'Outputs summary'!M89</f>
        <v>0</v>
      </c>
      <c r="T20" s="119">
        <f>'Outputs summary'!N89</f>
        <v>0</v>
      </c>
      <c r="U20" s="119">
        <f>'Outputs summary'!O89</f>
        <v>0</v>
      </c>
      <c r="V20" s="119">
        <f>'Outputs summary'!P89</f>
        <v>0</v>
      </c>
      <c r="W20" s="119">
        <f>'Outputs summary'!Q89</f>
        <v>0</v>
      </c>
      <c r="X20" s="119">
        <f>'Outputs summary'!R89</f>
        <v>0</v>
      </c>
      <c r="Y20" s="119">
        <f>'Outputs summary'!S89</f>
        <v>0</v>
      </c>
      <c r="Z20" s="119">
        <f>'Outputs summary'!T89</f>
        <v>0</v>
      </c>
      <c r="AA20" s="119">
        <f>'Outputs summary'!U89</f>
        <v>0</v>
      </c>
    </row>
    <row r="21" spans="2:27" ht="20" x14ac:dyDescent="0.15">
      <c r="B21" s="155" t="s">
        <v>50</v>
      </c>
      <c r="D21" s="119" t="e">
        <f>'Outputs summary'!#REF!</f>
        <v>#REF!</v>
      </c>
      <c r="E21" s="119" t="e">
        <f>'Outputs summary'!#REF!</f>
        <v>#REF!</v>
      </c>
      <c r="F21" s="119" t="e">
        <f>'Outputs summary'!#REF!</f>
        <v>#REF!</v>
      </c>
      <c r="G21" s="119" t="e">
        <f>'Outputs summary'!#REF!</f>
        <v>#REF!</v>
      </c>
      <c r="H21" s="119" t="e">
        <f>'Outputs summary'!#REF!</f>
        <v>#REF!</v>
      </c>
      <c r="I21" s="119" t="e">
        <f>'Outputs summary'!#REF!</f>
        <v>#REF!</v>
      </c>
      <c r="J21" s="119" t="e">
        <f>'Outputs summary'!#REF!</f>
        <v>#REF!</v>
      </c>
      <c r="K21" s="119" t="e">
        <f>'Outputs summary'!#REF!</f>
        <v>#REF!</v>
      </c>
      <c r="L21" s="119" t="e">
        <f>'Outputs summary'!#REF!</f>
        <v>#REF!</v>
      </c>
      <c r="M21" s="119" t="e">
        <f>'Outputs summary'!#REF!</f>
        <v>#REF!</v>
      </c>
      <c r="N21" s="119" t="e">
        <f>'Outputs summary'!#REF!</f>
        <v>#REF!</v>
      </c>
      <c r="O21" s="119">
        <f>'Outputs summary'!I114</f>
        <v>0</v>
      </c>
      <c r="P21" s="119">
        <f>'Outputs summary'!J114</f>
        <v>0</v>
      </c>
      <c r="Q21" s="119">
        <f>'Outputs summary'!K114</f>
        <v>0</v>
      </c>
      <c r="R21" s="119">
        <f>'Outputs summary'!L114</f>
        <v>0</v>
      </c>
      <c r="S21" s="119">
        <f>'Outputs summary'!M114</f>
        <v>0</v>
      </c>
      <c r="T21" s="119">
        <f>'Outputs summary'!N114</f>
        <v>0</v>
      </c>
      <c r="U21" s="119">
        <f>'Outputs summary'!O114</f>
        <v>0</v>
      </c>
      <c r="V21" s="119">
        <f>'Outputs summary'!P114</f>
        <v>0</v>
      </c>
      <c r="W21" s="119">
        <f>'Outputs summary'!Q114</f>
        <v>0</v>
      </c>
      <c r="X21" s="119">
        <f>'Outputs summary'!R114</f>
        <v>0</v>
      </c>
      <c r="Y21" s="119">
        <f>'Outputs summary'!S114</f>
        <v>0</v>
      </c>
      <c r="Z21" s="119">
        <f>'Outputs summary'!T114</f>
        <v>0</v>
      </c>
      <c r="AA21" s="119">
        <f>'Outputs summary'!U114</f>
        <v>0</v>
      </c>
    </row>
    <row r="22" spans="2:27" ht="20" x14ac:dyDescent="0.15">
      <c r="B22" s="155" t="s">
        <v>106</v>
      </c>
      <c r="D22" s="119" t="e">
        <f>'Outputs summary'!#REF!</f>
        <v>#REF!</v>
      </c>
      <c r="E22" s="119" t="e">
        <f>'Outputs summary'!#REF!</f>
        <v>#REF!</v>
      </c>
      <c r="F22" s="119" t="e">
        <f>'Outputs summary'!#REF!</f>
        <v>#REF!</v>
      </c>
      <c r="G22" s="119" t="e">
        <f>'Outputs summary'!#REF!</f>
        <v>#REF!</v>
      </c>
      <c r="H22" s="119" t="e">
        <f>'Outputs summary'!#REF!</f>
        <v>#REF!</v>
      </c>
      <c r="I22" s="119" t="e">
        <f>'Outputs summary'!#REF!</f>
        <v>#REF!</v>
      </c>
      <c r="J22" s="119" t="e">
        <f>'Outputs summary'!#REF!</f>
        <v>#REF!</v>
      </c>
      <c r="K22" s="119" t="e">
        <f>'Outputs summary'!#REF!</f>
        <v>#REF!</v>
      </c>
      <c r="L22" s="119" t="e">
        <f>'Outputs summary'!#REF!</f>
        <v>#REF!</v>
      </c>
      <c r="M22" s="119" t="e">
        <f>'Outputs summary'!#REF!</f>
        <v>#REF!</v>
      </c>
      <c r="N22" s="119" t="e">
        <f>'Outputs summary'!#REF!</f>
        <v>#REF!</v>
      </c>
      <c r="O22" s="119">
        <f>'Outputs summary'!I139</f>
        <v>0</v>
      </c>
      <c r="P22" s="119">
        <f>'Outputs summary'!J139</f>
        <v>0</v>
      </c>
      <c r="Q22" s="119">
        <f>'Outputs summary'!K139</f>
        <v>0</v>
      </c>
      <c r="R22" s="119">
        <f>'Outputs summary'!L139</f>
        <v>0</v>
      </c>
      <c r="S22" s="119">
        <f>'Outputs summary'!M139</f>
        <v>0</v>
      </c>
      <c r="T22" s="119">
        <f>'Outputs summary'!N139</f>
        <v>0</v>
      </c>
      <c r="U22" s="119">
        <f>'Outputs summary'!O139</f>
        <v>0</v>
      </c>
      <c r="V22" s="119">
        <f>'Outputs summary'!P139</f>
        <v>0</v>
      </c>
      <c r="W22" s="119">
        <f>'Outputs summary'!Q139</f>
        <v>0</v>
      </c>
      <c r="X22" s="119">
        <f>'Outputs summary'!R139</f>
        <v>0</v>
      </c>
      <c r="Y22" s="119">
        <f>'Outputs summary'!S139</f>
        <v>0</v>
      </c>
      <c r="Z22" s="119">
        <f>'Outputs summary'!T139</f>
        <v>0</v>
      </c>
      <c r="AA22" s="119">
        <f>'Outputs summary'!U139</f>
        <v>0</v>
      </c>
    </row>
    <row r="24" spans="2:27" x14ac:dyDescent="0.15">
      <c r="B24" t="s">
        <v>11</v>
      </c>
    </row>
    <row r="25" spans="2:27" ht="20" x14ac:dyDescent="0.15">
      <c r="B25" s="155" t="s">
        <v>48</v>
      </c>
      <c r="D25" s="119" t="e">
        <f>'Outputs summary'!#REF!</f>
        <v>#REF!</v>
      </c>
      <c r="E25" s="119" t="e">
        <f>'Outputs summary'!#REF!</f>
        <v>#REF!</v>
      </c>
      <c r="F25" s="119" t="e">
        <f>'Outputs summary'!#REF!</f>
        <v>#REF!</v>
      </c>
      <c r="G25" s="119" t="e">
        <f>'Outputs summary'!#REF!</f>
        <v>#REF!</v>
      </c>
      <c r="H25" s="119" t="e">
        <f>'Outputs summary'!#REF!</f>
        <v>#REF!</v>
      </c>
      <c r="I25" s="119" t="e">
        <f>'Outputs summary'!#REF!</f>
        <v>#REF!</v>
      </c>
      <c r="J25" s="119" t="e">
        <f>'Outputs summary'!#REF!</f>
        <v>#REF!</v>
      </c>
      <c r="K25" s="119" t="e">
        <f>'Outputs summary'!#REF!</f>
        <v>#REF!</v>
      </c>
      <c r="L25" s="119" t="e">
        <f>'Outputs summary'!#REF!</f>
        <v>#REF!</v>
      </c>
      <c r="M25" s="119" t="e">
        <f>'Outputs summary'!#REF!</f>
        <v>#REF!</v>
      </c>
      <c r="N25" s="119" t="e">
        <f>'Outputs summary'!#REF!</f>
        <v>#REF!</v>
      </c>
      <c r="O25" s="119">
        <f>'Outputs summary'!I40</f>
        <v>0</v>
      </c>
      <c r="P25" s="119">
        <f>'Outputs summary'!J40</f>
        <v>0</v>
      </c>
      <c r="Q25" s="119">
        <f>'Outputs summary'!K40</f>
        <v>0</v>
      </c>
      <c r="R25" s="119">
        <f>'Outputs summary'!L40</f>
        <v>0</v>
      </c>
      <c r="S25" s="119">
        <f>'Outputs summary'!M40</f>
        <v>0</v>
      </c>
      <c r="T25" s="119">
        <f>'Outputs summary'!N40</f>
        <v>0</v>
      </c>
      <c r="U25" s="119">
        <f>'Outputs summary'!O40</f>
        <v>0</v>
      </c>
      <c r="V25" s="119">
        <f>'Outputs summary'!P40</f>
        <v>0</v>
      </c>
      <c r="W25" s="119">
        <f>'Outputs summary'!Q40</f>
        <v>0</v>
      </c>
      <c r="X25" s="119">
        <f>'Outputs summary'!R40</f>
        <v>0</v>
      </c>
      <c r="Y25" s="119">
        <f>'Outputs summary'!S40</f>
        <v>0</v>
      </c>
      <c r="Z25" s="119">
        <f>'Outputs summary'!T40</f>
        <v>0</v>
      </c>
      <c r="AA25" s="119">
        <f>'Outputs summary'!U40</f>
        <v>0</v>
      </c>
    </row>
    <row r="26" spans="2:27" ht="20" x14ac:dyDescent="0.15">
      <c r="B26" s="155" t="s">
        <v>49</v>
      </c>
      <c r="D26" s="119" t="e">
        <f>'Outputs summary'!#REF!</f>
        <v>#REF!</v>
      </c>
      <c r="E26" s="119" t="e">
        <f>'Outputs summary'!#REF!</f>
        <v>#REF!</v>
      </c>
      <c r="F26" s="119" t="e">
        <f>'Outputs summary'!#REF!</f>
        <v>#REF!</v>
      </c>
      <c r="G26" s="119" t="e">
        <f>'Outputs summary'!#REF!</f>
        <v>#REF!</v>
      </c>
      <c r="H26" s="119" t="e">
        <f>'Outputs summary'!#REF!</f>
        <v>#REF!</v>
      </c>
      <c r="I26" s="119" t="e">
        <f>'Outputs summary'!#REF!</f>
        <v>#REF!</v>
      </c>
      <c r="J26" s="119" t="e">
        <f>'Outputs summary'!#REF!</f>
        <v>#REF!</v>
      </c>
      <c r="K26" s="119" t="e">
        <f>'Outputs summary'!#REF!</f>
        <v>#REF!</v>
      </c>
      <c r="L26" s="119" t="e">
        <f>'Outputs summary'!#REF!</f>
        <v>#REF!</v>
      </c>
      <c r="M26" s="119" t="e">
        <f>'Outputs summary'!#REF!</f>
        <v>#REF!</v>
      </c>
      <c r="N26" s="119" t="e">
        <f>'Outputs summary'!#REF!</f>
        <v>#REF!</v>
      </c>
      <c r="O26" s="119">
        <f>'Outputs summary'!I65</f>
        <v>0</v>
      </c>
      <c r="P26" s="119">
        <f>'Outputs summary'!J65</f>
        <v>0</v>
      </c>
      <c r="Q26" s="119">
        <f>'Outputs summary'!K65</f>
        <v>0</v>
      </c>
      <c r="R26" s="119">
        <f>'Outputs summary'!L65</f>
        <v>0</v>
      </c>
      <c r="S26" s="119">
        <f>'Outputs summary'!M65</f>
        <v>0</v>
      </c>
      <c r="T26" s="119">
        <f>'Outputs summary'!N65</f>
        <v>0</v>
      </c>
      <c r="U26" s="119">
        <f>'Outputs summary'!O65</f>
        <v>0</v>
      </c>
      <c r="V26" s="119">
        <f>'Outputs summary'!P65</f>
        <v>0</v>
      </c>
      <c r="W26" s="119">
        <f>'Outputs summary'!Q65</f>
        <v>0</v>
      </c>
      <c r="X26" s="119">
        <f>'Outputs summary'!R65</f>
        <v>0</v>
      </c>
      <c r="Y26" s="119">
        <f>'Outputs summary'!S65</f>
        <v>0</v>
      </c>
      <c r="Z26" s="119">
        <f>'Outputs summary'!T65</f>
        <v>0</v>
      </c>
      <c r="AA26" s="119">
        <f>'Outputs summary'!U65</f>
        <v>0</v>
      </c>
    </row>
    <row r="27" spans="2:27" ht="20" x14ac:dyDescent="0.15">
      <c r="B27" s="155" t="s">
        <v>51</v>
      </c>
      <c r="D27" s="119" t="e">
        <f>'Outputs summary'!#REF!</f>
        <v>#REF!</v>
      </c>
      <c r="E27" s="119" t="e">
        <f>'Outputs summary'!#REF!</f>
        <v>#REF!</v>
      </c>
      <c r="F27" s="119" t="e">
        <f>'Outputs summary'!#REF!</f>
        <v>#REF!</v>
      </c>
      <c r="G27" s="119" t="e">
        <f>'Outputs summary'!#REF!</f>
        <v>#REF!</v>
      </c>
      <c r="H27" s="119" t="e">
        <f>'Outputs summary'!#REF!</f>
        <v>#REF!</v>
      </c>
      <c r="I27" s="119" t="e">
        <f>'Outputs summary'!#REF!</f>
        <v>#REF!</v>
      </c>
      <c r="J27" s="119" t="e">
        <f>'Outputs summary'!#REF!</f>
        <v>#REF!</v>
      </c>
      <c r="K27" s="119" t="e">
        <f>'Outputs summary'!#REF!</f>
        <v>#REF!</v>
      </c>
      <c r="L27" s="119" t="e">
        <f>'Outputs summary'!#REF!</f>
        <v>#REF!</v>
      </c>
      <c r="M27" s="119" t="e">
        <f>'Outputs summary'!#REF!</f>
        <v>#REF!</v>
      </c>
      <c r="N27" s="119" t="e">
        <f>'Outputs summary'!#REF!</f>
        <v>#REF!</v>
      </c>
      <c r="O27" s="119">
        <f>'Outputs summary'!I90</f>
        <v>0</v>
      </c>
      <c r="P27" s="119">
        <f>'Outputs summary'!J90</f>
        <v>0</v>
      </c>
      <c r="Q27" s="119">
        <f>'Outputs summary'!K90</f>
        <v>0</v>
      </c>
      <c r="R27" s="119">
        <f>'Outputs summary'!L90</f>
        <v>0</v>
      </c>
      <c r="S27" s="119">
        <f>'Outputs summary'!M90</f>
        <v>0</v>
      </c>
      <c r="T27" s="119">
        <f>'Outputs summary'!N90</f>
        <v>0</v>
      </c>
      <c r="U27" s="119">
        <f>'Outputs summary'!O90</f>
        <v>0</v>
      </c>
      <c r="V27" s="119">
        <f>'Outputs summary'!P90</f>
        <v>0</v>
      </c>
      <c r="W27" s="119">
        <f>'Outputs summary'!Q90</f>
        <v>0</v>
      </c>
      <c r="X27" s="119">
        <f>'Outputs summary'!R90</f>
        <v>0</v>
      </c>
      <c r="Y27" s="119">
        <f>'Outputs summary'!S90</f>
        <v>0</v>
      </c>
      <c r="Z27" s="119">
        <f>'Outputs summary'!T90</f>
        <v>0</v>
      </c>
      <c r="AA27" s="119">
        <f>'Outputs summary'!U90</f>
        <v>0</v>
      </c>
    </row>
    <row r="28" spans="2:27" ht="20" x14ac:dyDescent="0.15">
      <c r="B28" s="155" t="s">
        <v>50</v>
      </c>
      <c r="D28" s="119" t="e">
        <f>'Outputs summary'!#REF!</f>
        <v>#REF!</v>
      </c>
      <c r="E28" s="119" t="e">
        <f>'Outputs summary'!#REF!</f>
        <v>#REF!</v>
      </c>
      <c r="F28" s="119" t="e">
        <f>'Outputs summary'!#REF!</f>
        <v>#REF!</v>
      </c>
      <c r="G28" s="119" t="e">
        <f>'Outputs summary'!#REF!</f>
        <v>#REF!</v>
      </c>
      <c r="H28" s="119" t="e">
        <f>'Outputs summary'!#REF!</f>
        <v>#REF!</v>
      </c>
      <c r="I28" s="119" t="e">
        <f>'Outputs summary'!#REF!</f>
        <v>#REF!</v>
      </c>
      <c r="J28" s="119" t="e">
        <f>'Outputs summary'!#REF!</f>
        <v>#REF!</v>
      </c>
      <c r="K28" s="119" t="e">
        <f>'Outputs summary'!#REF!</f>
        <v>#REF!</v>
      </c>
      <c r="L28" s="119" t="e">
        <f>'Outputs summary'!#REF!</f>
        <v>#REF!</v>
      </c>
      <c r="M28" s="119" t="e">
        <f>'Outputs summary'!#REF!</f>
        <v>#REF!</v>
      </c>
      <c r="N28" s="119" t="e">
        <f>'Outputs summary'!#REF!</f>
        <v>#REF!</v>
      </c>
      <c r="O28" s="119">
        <f>'Outputs summary'!I115</f>
        <v>0</v>
      </c>
      <c r="P28" s="119">
        <f>'Outputs summary'!J115</f>
        <v>0</v>
      </c>
      <c r="Q28" s="119">
        <f>'Outputs summary'!K115</f>
        <v>0</v>
      </c>
      <c r="R28" s="119">
        <f>'Outputs summary'!L115</f>
        <v>0</v>
      </c>
      <c r="S28" s="119">
        <f>'Outputs summary'!M115</f>
        <v>0</v>
      </c>
      <c r="T28" s="119">
        <f>'Outputs summary'!N115</f>
        <v>0</v>
      </c>
      <c r="U28" s="119">
        <f>'Outputs summary'!O115</f>
        <v>0</v>
      </c>
      <c r="V28" s="119">
        <f>'Outputs summary'!P115</f>
        <v>0</v>
      </c>
      <c r="W28" s="119">
        <f>'Outputs summary'!Q115</f>
        <v>0</v>
      </c>
      <c r="X28" s="119">
        <f>'Outputs summary'!R115</f>
        <v>0</v>
      </c>
      <c r="Y28" s="119">
        <f>'Outputs summary'!S115</f>
        <v>0</v>
      </c>
      <c r="Z28" s="119">
        <f>'Outputs summary'!T115</f>
        <v>0</v>
      </c>
      <c r="AA28" s="119">
        <f>'Outputs summary'!U115</f>
        <v>0</v>
      </c>
    </row>
    <row r="29" spans="2:27" ht="20" x14ac:dyDescent="0.15">
      <c r="B29" s="155" t="s">
        <v>106</v>
      </c>
      <c r="D29" s="119" t="e">
        <f>'Outputs summary'!#REF!</f>
        <v>#REF!</v>
      </c>
      <c r="E29" s="119" t="e">
        <f>'Outputs summary'!#REF!</f>
        <v>#REF!</v>
      </c>
      <c r="F29" s="119" t="e">
        <f>'Outputs summary'!#REF!</f>
        <v>#REF!</v>
      </c>
      <c r="G29" s="119" t="e">
        <f>'Outputs summary'!#REF!</f>
        <v>#REF!</v>
      </c>
      <c r="H29" s="119" t="e">
        <f>'Outputs summary'!#REF!</f>
        <v>#REF!</v>
      </c>
      <c r="I29" s="119" t="e">
        <f>'Outputs summary'!#REF!</f>
        <v>#REF!</v>
      </c>
      <c r="J29" s="119" t="e">
        <f>'Outputs summary'!#REF!</f>
        <v>#REF!</v>
      </c>
      <c r="K29" s="119" t="e">
        <f>'Outputs summary'!#REF!</f>
        <v>#REF!</v>
      </c>
      <c r="L29" s="119" t="e">
        <f>'Outputs summary'!#REF!</f>
        <v>#REF!</v>
      </c>
      <c r="M29" s="119" t="e">
        <f>'Outputs summary'!#REF!</f>
        <v>#REF!</v>
      </c>
      <c r="N29" s="119" t="e">
        <f>'Outputs summary'!#REF!</f>
        <v>#REF!</v>
      </c>
      <c r="O29" s="119">
        <f>'Outputs summary'!I140</f>
        <v>0</v>
      </c>
      <c r="P29" s="119">
        <f>'Outputs summary'!J140</f>
        <v>0</v>
      </c>
      <c r="Q29" s="119">
        <f>'Outputs summary'!K140</f>
        <v>0</v>
      </c>
      <c r="R29" s="119">
        <f>'Outputs summary'!L140</f>
        <v>0</v>
      </c>
      <c r="S29" s="119">
        <f>'Outputs summary'!M140</f>
        <v>0</v>
      </c>
      <c r="T29" s="119">
        <f>'Outputs summary'!N140</f>
        <v>0</v>
      </c>
      <c r="U29" s="119">
        <f>'Outputs summary'!O140</f>
        <v>0</v>
      </c>
      <c r="V29" s="119">
        <f>'Outputs summary'!P140</f>
        <v>0</v>
      </c>
      <c r="W29" s="119">
        <f>'Outputs summary'!Q140</f>
        <v>0</v>
      </c>
      <c r="X29" s="119">
        <f>'Outputs summary'!R140</f>
        <v>0</v>
      </c>
      <c r="Y29" s="119">
        <f>'Outputs summary'!S140</f>
        <v>0</v>
      </c>
      <c r="Z29" s="119">
        <f>'Outputs summary'!T140</f>
        <v>0</v>
      </c>
      <c r="AA29" s="119">
        <f>'Outputs summary'!U140</f>
        <v>0</v>
      </c>
    </row>
    <row r="31" spans="2:27" x14ac:dyDescent="0.15">
      <c r="B31" t="s">
        <v>61</v>
      </c>
    </row>
    <row r="32" spans="2:27" ht="20" x14ac:dyDescent="0.15">
      <c r="B32" s="155" t="s">
        <v>48</v>
      </c>
      <c r="D32" s="119" t="e">
        <f>'Outputs summary'!#REF!</f>
        <v>#REF!</v>
      </c>
      <c r="E32" s="119" t="e">
        <f>'Outputs summary'!#REF!</f>
        <v>#REF!</v>
      </c>
      <c r="F32" s="119" t="e">
        <f>'Outputs summary'!#REF!</f>
        <v>#REF!</v>
      </c>
      <c r="G32" s="119" t="e">
        <f>'Outputs summary'!#REF!</f>
        <v>#REF!</v>
      </c>
      <c r="H32" s="119" t="e">
        <f>'Outputs summary'!#REF!</f>
        <v>#REF!</v>
      </c>
      <c r="I32" s="119" t="e">
        <f>'Outputs summary'!#REF!</f>
        <v>#REF!</v>
      </c>
      <c r="J32" s="119" t="e">
        <f>'Outputs summary'!#REF!</f>
        <v>#REF!</v>
      </c>
      <c r="K32" s="119" t="e">
        <f>'Outputs summary'!#REF!</f>
        <v>#REF!</v>
      </c>
      <c r="L32" s="119" t="e">
        <f>'Outputs summary'!#REF!</f>
        <v>#REF!</v>
      </c>
      <c r="M32" s="119" t="e">
        <f>'Outputs summary'!#REF!</f>
        <v>#REF!</v>
      </c>
      <c r="N32" s="119" t="e">
        <f>'Outputs summary'!#REF!</f>
        <v>#REF!</v>
      </c>
      <c r="O32" s="119">
        <f>'Outputs summary'!I41</f>
        <v>0</v>
      </c>
      <c r="P32" s="119">
        <f>'Outputs summary'!J41</f>
        <v>0</v>
      </c>
      <c r="Q32" s="119">
        <f>'Outputs summary'!K41</f>
        <v>0</v>
      </c>
      <c r="R32" s="119">
        <f>'Outputs summary'!L41</f>
        <v>0</v>
      </c>
      <c r="S32" s="119">
        <f>'Outputs summary'!M41</f>
        <v>0</v>
      </c>
      <c r="T32" s="119">
        <f>'Outputs summary'!N41</f>
        <v>0</v>
      </c>
      <c r="U32" s="119">
        <f>'Outputs summary'!O41</f>
        <v>0</v>
      </c>
      <c r="V32" s="119">
        <f>'Outputs summary'!P41</f>
        <v>0</v>
      </c>
      <c r="W32" s="119">
        <f>'Outputs summary'!Q41</f>
        <v>0</v>
      </c>
      <c r="X32" s="119">
        <f>'Outputs summary'!R41</f>
        <v>0</v>
      </c>
      <c r="Y32" s="119">
        <f>'Outputs summary'!S41</f>
        <v>0</v>
      </c>
      <c r="Z32" s="119">
        <f>'Outputs summary'!T41</f>
        <v>0</v>
      </c>
      <c r="AA32" s="119">
        <f>'Outputs summary'!U41</f>
        <v>0</v>
      </c>
    </row>
    <row r="33" spans="2:27" ht="20" x14ac:dyDescent="0.15">
      <c r="B33" s="155" t="s">
        <v>49</v>
      </c>
      <c r="D33" s="119" t="e">
        <f>'Outputs summary'!#REF!</f>
        <v>#REF!</v>
      </c>
      <c r="E33" s="119" t="e">
        <f>'Outputs summary'!#REF!</f>
        <v>#REF!</v>
      </c>
      <c r="F33" s="119" t="e">
        <f>'Outputs summary'!#REF!</f>
        <v>#REF!</v>
      </c>
      <c r="G33" s="119" t="e">
        <f>'Outputs summary'!#REF!</f>
        <v>#REF!</v>
      </c>
      <c r="H33" s="119" t="e">
        <f>'Outputs summary'!#REF!</f>
        <v>#REF!</v>
      </c>
      <c r="I33" s="119" t="e">
        <f>'Outputs summary'!#REF!</f>
        <v>#REF!</v>
      </c>
      <c r="J33" s="119" t="e">
        <f>'Outputs summary'!#REF!</f>
        <v>#REF!</v>
      </c>
      <c r="K33" s="119" t="e">
        <f>'Outputs summary'!#REF!</f>
        <v>#REF!</v>
      </c>
      <c r="L33" s="119" t="e">
        <f>'Outputs summary'!#REF!</f>
        <v>#REF!</v>
      </c>
      <c r="M33" s="119" t="e">
        <f>'Outputs summary'!#REF!</f>
        <v>#REF!</v>
      </c>
      <c r="N33" s="119" t="e">
        <f>'Outputs summary'!#REF!</f>
        <v>#REF!</v>
      </c>
      <c r="O33" s="119">
        <f>'Outputs summary'!I66</f>
        <v>0</v>
      </c>
      <c r="P33" s="119">
        <f>'Outputs summary'!J66</f>
        <v>0</v>
      </c>
      <c r="Q33" s="119">
        <f>'Outputs summary'!K66</f>
        <v>0</v>
      </c>
      <c r="R33" s="119">
        <f>'Outputs summary'!L66</f>
        <v>0</v>
      </c>
      <c r="S33" s="119">
        <f>'Outputs summary'!M66</f>
        <v>0</v>
      </c>
      <c r="T33" s="119">
        <f>'Outputs summary'!N66</f>
        <v>0</v>
      </c>
      <c r="U33" s="119">
        <f>'Outputs summary'!O66</f>
        <v>0</v>
      </c>
      <c r="V33" s="119">
        <f>'Outputs summary'!P66</f>
        <v>0</v>
      </c>
      <c r="W33" s="119">
        <f>'Outputs summary'!Q66</f>
        <v>0</v>
      </c>
      <c r="X33" s="119">
        <f>'Outputs summary'!R66</f>
        <v>0</v>
      </c>
      <c r="Y33" s="119">
        <f>'Outputs summary'!S66</f>
        <v>0</v>
      </c>
      <c r="Z33" s="119">
        <f>'Outputs summary'!T66</f>
        <v>0</v>
      </c>
      <c r="AA33" s="119">
        <f>'Outputs summary'!U66</f>
        <v>0</v>
      </c>
    </row>
    <row r="34" spans="2:27" ht="20" x14ac:dyDescent="0.15">
      <c r="B34" s="155" t="s">
        <v>51</v>
      </c>
      <c r="D34" s="119" t="e">
        <f>'Outputs summary'!#REF!</f>
        <v>#REF!</v>
      </c>
      <c r="E34" s="119" t="e">
        <f>'Outputs summary'!#REF!</f>
        <v>#REF!</v>
      </c>
      <c r="F34" s="119" t="e">
        <f>'Outputs summary'!#REF!</f>
        <v>#REF!</v>
      </c>
      <c r="G34" s="119" t="e">
        <f>'Outputs summary'!#REF!</f>
        <v>#REF!</v>
      </c>
      <c r="H34" s="119" t="e">
        <f>'Outputs summary'!#REF!</f>
        <v>#REF!</v>
      </c>
      <c r="I34" s="119" t="e">
        <f>'Outputs summary'!#REF!</f>
        <v>#REF!</v>
      </c>
      <c r="J34" s="119" t="e">
        <f>'Outputs summary'!#REF!</f>
        <v>#REF!</v>
      </c>
      <c r="K34" s="119" t="e">
        <f>'Outputs summary'!#REF!</f>
        <v>#REF!</v>
      </c>
      <c r="L34" s="119" t="e">
        <f>'Outputs summary'!#REF!</f>
        <v>#REF!</v>
      </c>
      <c r="M34" s="119" t="e">
        <f>'Outputs summary'!#REF!</f>
        <v>#REF!</v>
      </c>
      <c r="N34" s="119" t="e">
        <f>'Outputs summary'!#REF!</f>
        <v>#REF!</v>
      </c>
      <c r="O34" s="119">
        <f>'Outputs summary'!I91</f>
        <v>0</v>
      </c>
      <c r="P34" s="119">
        <f>'Outputs summary'!J91</f>
        <v>0</v>
      </c>
      <c r="Q34" s="119">
        <f>'Outputs summary'!K91</f>
        <v>0</v>
      </c>
      <c r="R34" s="119">
        <f>'Outputs summary'!L91</f>
        <v>0</v>
      </c>
      <c r="S34" s="119">
        <f>'Outputs summary'!M91</f>
        <v>0</v>
      </c>
      <c r="T34" s="119">
        <f>'Outputs summary'!N91</f>
        <v>0</v>
      </c>
      <c r="U34" s="119">
        <f>'Outputs summary'!O91</f>
        <v>0</v>
      </c>
      <c r="V34" s="119">
        <f>'Outputs summary'!P91</f>
        <v>0</v>
      </c>
      <c r="W34" s="119">
        <f>'Outputs summary'!Q91</f>
        <v>0</v>
      </c>
      <c r="X34" s="119">
        <f>'Outputs summary'!R91</f>
        <v>0</v>
      </c>
      <c r="Y34" s="119">
        <f>'Outputs summary'!S91</f>
        <v>0</v>
      </c>
      <c r="Z34" s="119">
        <f>'Outputs summary'!T91</f>
        <v>0</v>
      </c>
      <c r="AA34" s="119">
        <f>'Outputs summary'!U91</f>
        <v>0</v>
      </c>
    </row>
    <row r="35" spans="2:27" ht="20" x14ac:dyDescent="0.15">
      <c r="B35" s="155" t="s">
        <v>50</v>
      </c>
      <c r="D35" s="119" t="e">
        <f>'Outputs summary'!#REF!</f>
        <v>#REF!</v>
      </c>
      <c r="E35" s="119" t="e">
        <f>'Outputs summary'!#REF!</f>
        <v>#REF!</v>
      </c>
      <c r="F35" s="119" t="e">
        <f>'Outputs summary'!#REF!</f>
        <v>#REF!</v>
      </c>
      <c r="G35" s="119" t="e">
        <f>'Outputs summary'!#REF!</f>
        <v>#REF!</v>
      </c>
      <c r="H35" s="119" t="e">
        <f>'Outputs summary'!#REF!</f>
        <v>#REF!</v>
      </c>
      <c r="I35" s="119" t="e">
        <f>'Outputs summary'!#REF!</f>
        <v>#REF!</v>
      </c>
      <c r="J35" s="119" t="e">
        <f>'Outputs summary'!#REF!</f>
        <v>#REF!</v>
      </c>
      <c r="K35" s="119" t="e">
        <f>'Outputs summary'!#REF!</f>
        <v>#REF!</v>
      </c>
      <c r="L35" s="119" t="e">
        <f>'Outputs summary'!#REF!</f>
        <v>#REF!</v>
      </c>
      <c r="M35" s="119" t="e">
        <f>'Outputs summary'!#REF!</f>
        <v>#REF!</v>
      </c>
      <c r="N35" s="119" t="e">
        <f>'Outputs summary'!#REF!</f>
        <v>#REF!</v>
      </c>
      <c r="O35" s="119">
        <f>'Outputs summary'!I116</f>
        <v>0</v>
      </c>
      <c r="P35" s="119">
        <f>'Outputs summary'!J116</f>
        <v>0</v>
      </c>
      <c r="Q35" s="119">
        <f>'Outputs summary'!K116</f>
        <v>0</v>
      </c>
      <c r="R35" s="119">
        <f>'Outputs summary'!L116</f>
        <v>0</v>
      </c>
      <c r="S35" s="119">
        <f>'Outputs summary'!M116</f>
        <v>0</v>
      </c>
      <c r="T35" s="119">
        <f>'Outputs summary'!N116</f>
        <v>0</v>
      </c>
      <c r="U35" s="119">
        <f>'Outputs summary'!O116</f>
        <v>0</v>
      </c>
      <c r="V35" s="119">
        <f>'Outputs summary'!P116</f>
        <v>0</v>
      </c>
      <c r="W35" s="119">
        <f>'Outputs summary'!Q116</f>
        <v>0</v>
      </c>
      <c r="X35" s="119">
        <f>'Outputs summary'!R116</f>
        <v>0</v>
      </c>
      <c r="Y35" s="119">
        <f>'Outputs summary'!S116</f>
        <v>0</v>
      </c>
      <c r="Z35" s="119">
        <f>'Outputs summary'!T116</f>
        <v>0</v>
      </c>
      <c r="AA35" s="119">
        <f>'Outputs summary'!U116</f>
        <v>0</v>
      </c>
    </row>
    <row r="36" spans="2:27" ht="20" x14ac:dyDescent="0.15">
      <c r="B36" s="155" t="s">
        <v>106</v>
      </c>
      <c r="D36" s="119" t="e">
        <f>'Outputs summary'!#REF!</f>
        <v>#REF!</v>
      </c>
      <c r="E36" s="119" t="e">
        <f>'Outputs summary'!#REF!</f>
        <v>#REF!</v>
      </c>
      <c r="F36" s="119" t="e">
        <f>'Outputs summary'!#REF!</f>
        <v>#REF!</v>
      </c>
      <c r="G36" s="119" t="e">
        <f>'Outputs summary'!#REF!</f>
        <v>#REF!</v>
      </c>
      <c r="H36" s="119" t="e">
        <f>'Outputs summary'!#REF!</f>
        <v>#REF!</v>
      </c>
      <c r="I36" s="119" t="e">
        <f>'Outputs summary'!#REF!</f>
        <v>#REF!</v>
      </c>
      <c r="J36" s="119" t="e">
        <f>'Outputs summary'!#REF!</f>
        <v>#REF!</v>
      </c>
      <c r="K36" s="119" t="e">
        <f>'Outputs summary'!#REF!</f>
        <v>#REF!</v>
      </c>
      <c r="L36" s="119" t="e">
        <f>'Outputs summary'!#REF!</f>
        <v>#REF!</v>
      </c>
      <c r="M36" s="119" t="e">
        <f>'Outputs summary'!#REF!</f>
        <v>#REF!</v>
      </c>
      <c r="N36" s="119" t="e">
        <f>'Outputs summary'!#REF!</f>
        <v>#REF!</v>
      </c>
      <c r="O36" s="119">
        <f>'Outputs summary'!I141</f>
        <v>0</v>
      </c>
      <c r="P36" s="119">
        <f>'Outputs summary'!J141</f>
        <v>0</v>
      </c>
      <c r="Q36" s="119">
        <f>'Outputs summary'!K141</f>
        <v>0</v>
      </c>
      <c r="R36" s="119">
        <f>'Outputs summary'!L141</f>
        <v>0</v>
      </c>
      <c r="S36" s="119">
        <f>'Outputs summary'!M141</f>
        <v>0</v>
      </c>
      <c r="T36" s="119">
        <f>'Outputs summary'!N141</f>
        <v>0</v>
      </c>
      <c r="U36" s="119">
        <f>'Outputs summary'!O141</f>
        <v>0</v>
      </c>
      <c r="V36" s="119">
        <f>'Outputs summary'!P141</f>
        <v>0</v>
      </c>
      <c r="W36" s="119">
        <f>'Outputs summary'!Q141</f>
        <v>0</v>
      </c>
      <c r="X36" s="119">
        <f>'Outputs summary'!R141</f>
        <v>0</v>
      </c>
      <c r="Y36" s="119">
        <f>'Outputs summary'!S141</f>
        <v>0</v>
      </c>
      <c r="Z36" s="119">
        <f>'Outputs summary'!T141</f>
        <v>0</v>
      </c>
      <c r="AA36" s="119">
        <f>'Outputs summary'!U141</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2060"/>
  </sheetPr>
  <dimension ref="B1:XFD209"/>
  <sheetViews>
    <sheetView showGridLines="0" topLeftCell="A13" zoomScale="113" zoomScaleNormal="75" zoomScalePageLayoutView="75" workbookViewId="0">
      <selection activeCell="O25" sqref="O25"/>
    </sheetView>
  </sheetViews>
  <sheetFormatPr baseColWidth="10" defaultRowHeight="15" x14ac:dyDescent="0.25"/>
  <cols>
    <col min="1" max="1" width="3.1640625" style="142" customWidth="1"/>
    <col min="2" max="2" width="6.5" style="142" customWidth="1"/>
    <col min="3" max="3" width="38.5" style="142" customWidth="1"/>
    <col min="4" max="4" width="32.83203125" style="142" bestFit="1" customWidth="1"/>
    <col min="5" max="15" width="14.6640625" style="142" customWidth="1"/>
    <col min="16" max="17" width="12.83203125" style="142" bestFit="1" customWidth="1"/>
    <col min="18" max="18" width="14" style="142" customWidth="1"/>
    <col min="19" max="19" width="19.5" style="142" customWidth="1"/>
    <col min="20" max="26" width="10.83203125" style="142"/>
    <col min="27" max="27" width="11.6640625" style="142" bestFit="1" customWidth="1"/>
    <col min="28" max="45" width="10.83203125" style="142"/>
    <col min="46" max="46" width="11.6640625" style="142" bestFit="1" customWidth="1"/>
    <col min="47" max="57" width="10.83203125" style="142"/>
    <col min="58" max="58" width="11.6640625" style="142" bestFit="1" customWidth="1"/>
    <col min="59" max="16384" width="10.83203125" style="142"/>
  </cols>
  <sheetData>
    <row r="1" spans="2:68 16384:16384" ht="18" customHeight="1" x14ac:dyDescent="0.25">
      <c r="B1" s="136"/>
      <c r="C1" s="137"/>
      <c r="D1" s="137"/>
      <c r="E1" s="138"/>
      <c r="F1" s="138"/>
      <c r="G1" s="138"/>
      <c r="H1" s="138"/>
      <c r="I1" s="138"/>
      <c r="J1" s="138"/>
      <c r="K1" s="138"/>
      <c r="L1" s="138"/>
      <c r="M1" s="138"/>
      <c r="N1" s="138"/>
      <c r="O1" s="138"/>
      <c r="P1" s="140"/>
      <c r="Q1" s="140"/>
      <c r="R1" s="140"/>
      <c r="S1" s="140"/>
      <c r="T1" s="141"/>
      <c r="U1" s="141"/>
      <c r="V1" s="141"/>
      <c r="W1" s="141"/>
      <c r="X1" s="141"/>
      <c r="Y1" s="141"/>
      <c r="Z1" s="141"/>
      <c r="AA1" s="141"/>
      <c r="AB1" s="141"/>
      <c r="AC1" s="141"/>
      <c r="AD1" s="141"/>
      <c r="AE1" s="141"/>
      <c r="AF1" s="141"/>
      <c r="AG1" s="141"/>
      <c r="AH1" s="141"/>
      <c r="AI1" s="141"/>
      <c r="AK1" s="139"/>
      <c r="AL1" s="139"/>
      <c r="AM1" s="143"/>
      <c r="AN1" s="143"/>
      <c r="AO1" s="144"/>
      <c r="AP1" s="144"/>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row>
    <row r="2" spans="2:68 16384:16384" ht="21" customHeight="1" x14ac:dyDescent="0.25">
      <c r="B2" s="104" t="s">
        <v>87</v>
      </c>
      <c r="C2" s="104"/>
      <c r="D2" s="104"/>
      <c r="E2" s="104"/>
      <c r="F2" s="104"/>
      <c r="G2" s="104"/>
      <c r="H2" s="104"/>
      <c r="I2" s="104"/>
      <c r="J2" s="104"/>
      <c r="K2" s="104"/>
      <c r="L2" s="104"/>
      <c r="M2" s="104"/>
      <c r="N2" s="104"/>
      <c r="O2" s="104"/>
      <c r="P2" s="104"/>
      <c r="Q2" s="104"/>
      <c r="R2" s="104"/>
      <c r="S2" s="104"/>
      <c r="T2" s="105"/>
      <c r="U2" s="105"/>
      <c r="V2" s="105"/>
      <c r="W2" s="105"/>
      <c r="X2" s="105"/>
      <c r="Y2" s="105"/>
      <c r="Z2" s="105"/>
      <c r="AA2" s="105"/>
      <c r="AB2" s="105"/>
      <c r="AC2" s="105"/>
      <c r="AD2" s="105"/>
      <c r="AE2" s="105"/>
      <c r="AF2" s="105"/>
      <c r="AG2" s="105"/>
      <c r="AH2" s="105"/>
      <c r="AI2" s="105"/>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row>
    <row r="5" spans="2:68 16384:16384" x14ac:dyDescent="0.25">
      <c r="C5" s="146" t="s">
        <v>88</v>
      </c>
    </row>
    <row r="6" spans="2:68 16384:16384" x14ac:dyDescent="0.25">
      <c r="C6" s="142" t="s">
        <v>92</v>
      </c>
    </row>
    <row r="7" spans="2:68 16384:16384" x14ac:dyDescent="0.25">
      <c r="C7" s="149"/>
    </row>
    <row r="8" spans="2:68 16384:16384" ht="17" x14ac:dyDescent="0.25">
      <c r="C8" s="147" t="s">
        <v>89</v>
      </c>
      <c r="D8" s="147" t="s">
        <v>7</v>
      </c>
      <c r="E8" s="147">
        <v>2007</v>
      </c>
      <c r="F8" s="147">
        <f>E8+1</f>
        <v>2008</v>
      </c>
      <c r="G8" s="147">
        <f t="shared" ref="G8:O8" si="0">F8+1</f>
        <v>2009</v>
      </c>
      <c r="H8" s="147">
        <f t="shared" si="0"/>
        <v>2010</v>
      </c>
      <c r="I8" s="147">
        <f t="shared" si="0"/>
        <v>2011</v>
      </c>
      <c r="J8" s="147">
        <f t="shared" si="0"/>
        <v>2012</v>
      </c>
      <c r="K8" s="147">
        <f t="shared" si="0"/>
        <v>2013</v>
      </c>
      <c r="L8" s="147">
        <f t="shared" si="0"/>
        <v>2014</v>
      </c>
      <c r="M8" s="147">
        <f t="shared" si="0"/>
        <v>2015</v>
      </c>
      <c r="N8" s="147">
        <f t="shared" si="0"/>
        <v>2016</v>
      </c>
      <c r="O8" s="147">
        <f t="shared" si="0"/>
        <v>2017</v>
      </c>
      <c r="XFD8" s="147"/>
    </row>
    <row r="9" spans="2:68 16384:16384" ht="17" x14ac:dyDescent="0.25">
      <c r="B9" s="264"/>
      <c r="C9" s="148" t="s">
        <v>91</v>
      </c>
      <c r="D9" s="148" t="s">
        <v>90</v>
      </c>
      <c r="E9" s="153">
        <v>1872300</v>
      </c>
      <c r="F9" s="153">
        <v>2025500</v>
      </c>
      <c r="G9" s="153">
        <v>2139000</v>
      </c>
      <c r="H9" s="153">
        <v>2378300</v>
      </c>
      <c r="I9" s="153">
        <v>2637300</v>
      </c>
      <c r="J9" s="153">
        <v>2828000</v>
      </c>
      <c r="K9" s="153">
        <f>FORECAST(K8,$E$9:$J$9,$E$8:$J$8)</f>
        <v>2998720</v>
      </c>
      <c r="L9" s="153">
        <f>FORECAST(L8,$E$9:$K$9,$E$8:$K$8)</f>
        <v>3194525.7142857313</v>
      </c>
      <c r="M9" s="153">
        <f t="shared" ref="M9:O9" si="1">FORECAST(M8,$E$9:$K$9,$E$8:$K$8)</f>
        <v>3390331.428571403</v>
      </c>
      <c r="N9" s="153">
        <f t="shared" si="1"/>
        <v>3586137.1428571343</v>
      </c>
      <c r="O9" s="153">
        <f t="shared" si="1"/>
        <v>3781942.8571428657</v>
      </c>
    </row>
    <row r="10" spans="2:68 16384:16384" ht="7" customHeight="1" x14ac:dyDescent="0.25">
      <c r="B10" s="264"/>
    </row>
    <row r="11" spans="2:68 16384:16384" ht="17" x14ac:dyDescent="0.25">
      <c r="B11" s="264"/>
      <c r="C11" s="148" t="str">
        <f>SYNTHESIS!C8</f>
        <v>Passenger cars</v>
      </c>
      <c r="D11" s="168" t="s">
        <v>22</v>
      </c>
      <c r="E11" s="151">
        <v>0.95</v>
      </c>
      <c r="F11" s="151">
        <v>0.95</v>
      </c>
      <c r="G11" s="151">
        <v>0.95</v>
      </c>
      <c r="H11" s="151">
        <v>0.95</v>
      </c>
      <c r="I11" s="151">
        <v>0.95</v>
      </c>
      <c r="J11" s="151">
        <v>0.95</v>
      </c>
      <c r="K11" s="151">
        <v>0.95</v>
      </c>
      <c r="L11" s="151">
        <v>0.95</v>
      </c>
      <c r="M11" s="151">
        <v>0.95</v>
      </c>
      <c r="N11" s="151">
        <v>0.95</v>
      </c>
      <c r="O11" s="151">
        <v>0.95</v>
      </c>
    </row>
    <row r="12" spans="2:68 16384:16384" ht="17" x14ac:dyDescent="0.25">
      <c r="B12" s="264"/>
      <c r="C12" s="148" t="str">
        <f>SYNTHESIS!C10</f>
        <v>2-wheeler</v>
      </c>
      <c r="D12" s="168" t="s">
        <v>22</v>
      </c>
      <c r="E12" s="151">
        <v>0.05</v>
      </c>
      <c r="F12" s="151">
        <v>0.05</v>
      </c>
      <c r="G12" s="151">
        <v>0.05</v>
      </c>
      <c r="H12" s="151">
        <v>0.05</v>
      </c>
      <c r="I12" s="151">
        <v>0.05</v>
      </c>
      <c r="J12" s="151">
        <v>0.05</v>
      </c>
      <c r="K12" s="151">
        <v>0.05</v>
      </c>
      <c r="L12" s="151">
        <v>0.05</v>
      </c>
      <c r="M12" s="151">
        <v>0.05</v>
      </c>
      <c r="N12" s="151">
        <v>0.05</v>
      </c>
      <c r="O12" s="151">
        <v>0.05</v>
      </c>
    </row>
    <row r="13" spans="2:68 16384:16384" ht="17" x14ac:dyDescent="0.25">
      <c r="B13" s="264"/>
      <c r="C13" s="148" t="str">
        <f>SYNTHESIS!C11</f>
        <v>Motor coaches, buses and trolley buses</v>
      </c>
      <c r="D13" s="168" t="s">
        <v>22</v>
      </c>
      <c r="E13" s="151">
        <v>0</v>
      </c>
      <c r="F13" s="151">
        <v>0</v>
      </c>
      <c r="G13" s="151">
        <v>0</v>
      </c>
      <c r="H13" s="151">
        <v>0</v>
      </c>
      <c r="I13" s="151">
        <v>0</v>
      </c>
      <c r="J13" s="151">
        <v>0</v>
      </c>
      <c r="K13" s="151">
        <v>0</v>
      </c>
      <c r="L13" s="151">
        <v>0</v>
      </c>
      <c r="M13" s="151">
        <v>0</v>
      </c>
      <c r="N13" s="151">
        <v>0</v>
      </c>
      <c r="O13" s="151">
        <v>0</v>
      </c>
    </row>
    <row r="14" spans="2:68 16384:16384" ht="7" customHeight="1" x14ac:dyDescent="0.25">
      <c r="B14" s="264"/>
    </row>
    <row r="15" spans="2:68 16384:16384" ht="17" x14ac:dyDescent="0.25">
      <c r="B15" s="264"/>
      <c r="C15" s="148" t="str">
        <f>C11</f>
        <v>Passenger cars</v>
      </c>
      <c r="D15" s="168"/>
      <c r="E15" s="153">
        <f>E11*E$9</f>
        <v>1778685</v>
      </c>
      <c r="F15" s="153">
        <f t="shared" ref="F15:O15" si="2">F11*F$9</f>
        <v>1924225</v>
      </c>
      <c r="G15" s="153">
        <f t="shared" si="2"/>
        <v>2032050</v>
      </c>
      <c r="H15" s="153">
        <f>H19</f>
        <v>1377929.6099999999</v>
      </c>
      <c r="I15" s="153">
        <f t="shared" ref="I15:N15" si="3">I19</f>
        <v>1682633.2274999998</v>
      </c>
      <c r="J15" s="153">
        <f t="shared" si="3"/>
        <v>2012177.5875000001</v>
      </c>
      <c r="K15" s="153">
        <f t="shared" si="3"/>
        <v>2362878</v>
      </c>
      <c r="L15" s="153">
        <f t="shared" si="3"/>
        <v>2788560</v>
      </c>
      <c r="M15" s="153">
        <f t="shared" si="3"/>
        <v>3172297.5</v>
      </c>
      <c r="N15" s="153">
        <f t="shared" si="3"/>
        <v>3696959.8571471283</v>
      </c>
      <c r="O15" s="153">
        <f t="shared" si="2"/>
        <v>3592845.714285722</v>
      </c>
    </row>
    <row r="16" spans="2:68 16384:16384" ht="17" x14ac:dyDescent="0.25">
      <c r="B16" s="264"/>
      <c r="C16" s="148" t="str">
        <f>C12</f>
        <v>2-wheeler</v>
      </c>
      <c r="D16" s="168"/>
      <c r="E16" s="153">
        <f>E12*E$9</f>
        <v>93615</v>
      </c>
      <c r="F16" s="153">
        <f t="shared" ref="F16:O16" si="4">F12*F$9</f>
        <v>101275</v>
      </c>
      <c r="G16" s="153">
        <f t="shared" si="4"/>
        <v>106950</v>
      </c>
      <c r="H16" s="153">
        <f t="shared" si="4"/>
        <v>118915</v>
      </c>
      <c r="I16" s="153">
        <f t="shared" si="4"/>
        <v>131865</v>
      </c>
      <c r="J16" s="153">
        <f t="shared" si="4"/>
        <v>141400</v>
      </c>
      <c r="K16" s="153">
        <f t="shared" si="4"/>
        <v>149936</v>
      </c>
      <c r="L16" s="153">
        <f t="shared" si="4"/>
        <v>159726.28571428658</v>
      </c>
      <c r="M16" s="153">
        <f t="shared" si="4"/>
        <v>169516.57142857017</v>
      </c>
      <c r="N16" s="153">
        <f t="shared" si="4"/>
        <v>179306.85714285672</v>
      </c>
      <c r="O16" s="153">
        <f t="shared" si="4"/>
        <v>189097.14285714331</v>
      </c>
    </row>
    <row r="17" spans="2:15" ht="17" x14ac:dyDescent="0.25">
      <c r="B17" s="264"/>
      <c r="C17" s="148" t="str">
        <f>C13</f>
        <v>Motor coaches, buses and trolley buses</v>
      </c>
      <c r="D17" s="168"/>
      <c r="E17" s="153">
        <f>E13*E$9</f>
        <v>0</v>
      </c>
      <c r="F17" s="153">
        <f t="shared" ref="F17:O17" si="5">F13*F$9</f>
        <v>0</v>
      </c>
      <c r="G17" s="153">
        <f t="shared" si="5"/>
        <v>0</v>
      </c>
      <c r="H17" s="153">
        <f>H20</f>
        <v>2130043</v>
      </c>
      <c r="I17" s="153">
        <f t="shared" ref="I17:N17" si="6">I20</f>
        <v>2374490</v>
      </c>
      <c r="J17" s="153">
        <f t="shared" si="6"/>
        <v>2600456</v>
      </c>
      <c r="K17" s="153">
        <f t="shared" si="6"/>
        <v>2691075</v>
      </c>
      <c r="L17" s="153">
        <f t="shared" si="6"/>
        <v>2710700</v>
      </c>
      <c r="M17" s="153">
        <f t="shared" si="6"/>
        <v>2696734</v>
      </c>
      <c r="N17" s="153">
        <f t="shared" si="6"/>
        <v>2670738</v>
      </c>
      <c r="O17" s="153">
        <f t="shared" si="5"/>
        <v>0</v>
      </c>
    </row>
    <row r="19" spans="2:15" ht="17" x14ac:dyDescent="0.25">
      <c r="C19" s="142" t="s">
        <v>48</v>
      </c>
      <c r="D19" s="142" t="s">
        <v>174</v>
      </c>
      <c r="H19" s="153">
        <f>'China '!C27</f>
        <v>1377929.6099999999</v>
      </c>
      <c r="I19" s="153">
        <f>'China '!D27</f>
        <v>1682633.2274999998</v>
      </c>
      <c r="J19" s="153">
        <f>'China '!E27</f>
        <v>2012177.5875000001</v>
      </c>
      <c r="K19" s="153">
        <f>'China '!F27</f>
        <v>2362878</v>
      </c>
      <c r="L19" s="153">
        <f>'China '!G27</f>
        <v>2788560</v>
      </c>
      <c r="M19" s="153">
        <f>'China '!H27</f>
        <v>3172297.5</v>
      </c>
      <c r="N19" s="153">
        <f>'China '!I27</f>
        <v>3696959.8571471283</v>
      </c>
    </row>
    <row r="20" spans="2:15" ht="17" x14ac:dyDescent="0.25">
      <c r="C20" s="142" t="s">
        <v>50</v>
      </c>
      <c r="H20" s="153">
        <v>2130043</v>
      </c>
      <c r="I20" s="153">
        <v>2374490</v>
      </c>
      <c r="J20" s="153">
        <v>2600456</v>
      </c>
      <c r="K20" s="153">
        <v>2691075</v>
      </c>
      <c r="L20" s="153">
        <v>2710700</v>
      </c>
      <c r="M20" s="153">
        <v>2696734</v>
      </c>
      <c r="N20" s="153">
        <v>2670738</v>
      </c>
    </row>
    <row r="22" spans="2:15" x14ac:dyDescent="0.25">
      <c r="C22" s="146" t="s">
        <v>93</v>
      </c>
    </row>
    <row r="23" spans="2:15" x14ac:dyDescent="0.25">
      <c r="C23" s="142" t="s">
        <v>173</v>
      </c>
    </row>
    <row r="24" spans="2:15" x14ac:dyDescent="0.25">
      <c r="C24" s="149"/>
    </row>
    <row r="25" spans="2:15" ht="17" x14ac:dyDescent="0.25">
      <c r="C25" s="147" t="s">
        <v>89</v>
      </c>
      <c r="D25" s="147" t="s">
        <v>7</v>
      </c>
      <c r="E25" s="147">
        <v>2007</v>
      </c>
      <c r="F25" s="147">
        <f>E25+1</f>
        <v>2008</v>
      </c>
      <c r="G25" s="147">
        <f t="shared" ref="G25:O25" si="7">F25+1</f>
        <v>2009</v>
      </c>
      <c r="H25" s="147">
        <f t="shared" si="7"/>
        <v>2010</v>
      </c>
      <c r="I25" s="147">
        <f t="shared" si="7"/>
        <v>2011</v>
      </c>
      <c r="J25" s="147">
        <f t="shared" si="7"/>
        <v>2012</v>
      </c>
      <c r="K25" s="147">
        <f t="shared" si="7"/>
        <v>2013</v>
      </c>
      <c r="L25" s="147">
        <f t="shared" si="7"/>
        <v>2014</v>
      </c>
      <c r="M25" s="147">
        <f t="shared" si="7"/>
        <v>2015</v>
      </c>
      <c r="N25" s="147">
        <f t="shared" si="7"/>
        <v>2016</v>
      </c>
      <c r="O25" s="147">
        <f t="shared" si="7"/>
        <v>2017</v>
      </c>
    </row>
    <row r="26" spans="2:15" ht="17" x14ac:dyDescent="0.25">
      <c r="C26" s="148" t="s">
        <v>94</v>
      </c>
      <c r="D26" s="148" t="s">
        <v>90</v>
      </c>
      <c r="E26" s="153">
        <v>5630000</v>
      </c>
      <c r="F26" s="153">
        <v>6034000</v>
      </c>
      <c r="G26" s="153">
        <v>6459500</v>
      </c>
      <c r="H26" s="153">
        <v>6918500</v>
      </c>
      <c r="I26" s="153">
        <v>7397500</v>
      </c>
      <c r="J26" s="153">
        <v>7923000</v>
      </c>
      <c r="K26" s="153">
        <v>8434000</v>
      </c>
      <c r="L26" s="153">
        <v>9010000</v>
      </c>
      <c r="M26" s="153">
        <v>9613670</v>
      </c>
      <c r="N26" s="153">
        <f>FORECAST(N25,$E$26:$M$26,E25:M25)</f>
        <v>9975811.6666667461</v>
      </c>
      <c r="O26" s="169"/>
    </row>
    <row r="28" spans="2:15" ht="17" x14ac:dyDescent="0.25">
      <c r="C28" s="148" t="str">
        <f>C11</f>
        <v>Passenger cars</v>
      </c>
      <c r="D28" s="168" t="s">
        <v>22</v>
      </c>
      <c r="E28" s="151">
        <v>0.35</v>
      </c>
      <c r="F28" s="151">
        <v>0.35</v>
      </c>
      <c r="G28" s="151">
        <f>100%-G29-G30</f>
        <v>0.35794651632235397</v>
      </c>
      <c r="H28" s="151">
        <f t="shared" ref="H28:M28" si="8">100%-H29-H30</f>
        <v>0.3853075281353836</v>
      </c>
      <c r="I28" s="151">
        <f t="shared" si="8"/>
        <v>0.39039207945271714</v>
      </c>
      <c r="J28" s="151">
        <f t="shared" si="8"/>
        <v>0.40770898541379574</v>
      </c>
      <c r="K28" s="151">
        <f t="shared" si="8"/>
        <v>0.4129366442192357</v>
      </c>
      <c r="L28" s="151">
        <f t="shared" si="8"/>
        <v>0.40776692439102136</v>
      </c>
      <c r="M28" s="151">
        <f t="shared" si="8"/>
        <v>0.41564018959063664</v>
      </c>
      <c r="N28" s="151">
        <f>N32/N26</f>
        <v>0.40430307149036609</v>
      </c>
      <c r="O28" s="151"/>
    </row>
    <row r="29" spans="2:15" ht="17" x14ac:dyDescent="0.25">
      <c r="C29" s="148" t="str">
        <f>C12</f>
        <v>2-wheeler</v>
      </c>
      <c r="D29" s="168" t="s">
        <v>22</v>
      </c>
      <c r="E29" s="151">
        <f>E33/E26</f>
        <v>7.7896980461811718E-2</v>
      </c>
      <c r="F29" s="151">
        <f t="shared" ref="F29:N29" si="9">F33/F26</f>
        <v>8.1962214119986748E-2</v>
      </c>
      <c r="G29" s="151">
        <f t="shared" si="9"/>
        <v>8.9071909590525578E-2</v>
      </c>
      <c r="H29" s="151">
        <f t="shared" si="9"/>
        <v>9.7234949772349491E-2</v>
      </c>
      <c r="I29" s="151">
        <f t="shared" si="9"/>
        <v>0.10520310915849949</v>
      </c>
      <c r="J29" s="151">
        <f t="shared" si="9"/>
        <v>0.1049400479616307</v>
      </c>
      <c r="K29" s="151">
        <f t="shared" si="9"/>
        <v>0.11151055252549205</v>
      </c>
      <c r="L29" s="151">
        <f t="shared" si="9"/>
        <v>0.11882796892341842</v>
      </c>
      <c r="M29" s="151">
        <f t="shared" si="9"/>
        <v>0.12532986882220837</v>
      </c>
      <c r="N29" s="151">
        <f t="shared" si="9"/>
        <v>0.13592878908599978</v>
      </c>
      <c r="O29" s="151"/>
    </row>
    <row r="30" spans="2:15" ht="17" x14ac:dyDescent="0.25">
      <c r="C30" s="148" t="str">
        <f>C13</f>
        <v>Motor coaches, buses and trolley buses</v>
      </c>
      <c r="D30" s="168" t="s">
        <v>22</v>
      </c>
      <c r="E30" s="151">
        <f>'India '!F34</f>
        <v>0.57437858643743145</v>
      </c>
      <c r="F30" s="151">
        <f>'India '!G34</f>
        <v>0.56497751010228259</v>
      </c>
      <c r="G30" s="151">
        <f>'India '!H34</f>
        <v>0.55298157408712045</v>
      </c>
      <c r="H30" s="151">
        <f>'India '!I34</f>
        <v>0.51745752209226692</v>
      </c>
      <c r="I30" s="151">
        <f>'India '!J34</f>
        <v>0.50440481138878335</v>
      </c>
      <c r="J30" s="151">
        <f>'India '!K34</f>
        <v>0.48735096662457356</v>
      </c>
      <c r="K30" s="151">
        <f>'India '!L34</f>
        <v>0.47555280325527227</v>
      </c>
      <c r="L30" s="151">
        <f>'India '!M34</f>
        <v>0.47340510668556024</v>
      </c>
      <c r="M30" s="151">
        <f>'India '!N34</f>
        <v>0.45902994158715493</v>
      </c>
      <c r="N30" s="151">
        <f>N34/N26</f>
        <v>0.45976813942363409</v>
      </c>
      <c r="O30" s="254"/>
    </row>
    <row r="31" spans="2:15" x14ac:dyDescent="0.25">
      <c r="E31" s="287"/>
      <c r="F31" s="287"/>
      <c r="G31" s="287"/>
      <c r="H31" s="287"/>
      <c r="I31" s="287"/>
      <c r="J31" s="287"/>
      <c r="K31" s="287"/>
      <c r="L31" s="287"/>
      <c r="M31" s="287"/>
      <c r="N31" s="287"/>
    </row>
    <row r="32" spans="2:15" ht="17" x14ac:dyDescent="0.25">
      <c r="C32" s="148" t="str">
        <f>C28</f>
        <v>Passenger cars</v>
      </c>
      <c r="D32" s="168"/>
      <c r="E32" s="153">
        <f t="shared" ref="E32:M32" si="10">E28*E$26</f>
        <v>1970499.9999999998</v>
      </c>
      <c r="F32" s="153">
        <f t="shared" si="10"/>
        <v>2111900</v>
      </c>
      <c r="G32" s="153">
        <f t="shared" si="10"/>
        <v>2312155.5221842453</v>
      </c>
      <c r="H32" s="153">
        <f t="shared" si="10"/>
        <v>2665750.1334046517</v>
      </c>
      <c r="I32" s="153">
        <f t="shared" si="10"/>
        <v>2887925.407751475</v>
      </c>
      <c r="J32" s="153">
        <f t="shared" si="10"/>
        <v>3230278.2914335039</v>
      </c>
      <c r="K32" s="153">
        <f t="shared" si="10"/>
        <v>3482707.6573450337</v>
      </c>
      <c r="L32" s="153">
        <f t="shared" si="10"/>
        <v>3673979.9887631023</v>
      </c>
      <c r="M32" s="153">
        <f t="shared" si="10"/>
        <v>3995827.6214618157</v>
      </c>
      <c r="N32" s="153">
        <f>N26-N33-N34</f>
        <v>4033251.2974427938</v>
      </c>
      <c r="O32" s="153">
        <f t="shared" ref="O32" si="11">O28*O$26</f>
        <v>0</v>
      </c>
    </row>
    <row r="33" spans="2:15 16384:16384" ht="17" x14ac:dyDescent="0.25">
      <c r="C33" s="148" t="str">
        <f>C29</f>
        <v>2-wheeler</v>
      </c>
      <c r="D33" s="168" t="s">
        <v>216</v>
      </c>
      <c r="E33" s="153">
        <v>438560</v>
      </c>
      <c r="F33" s="153">
        <v>494560</v>
      </c>
      <c r="G33" s="153">
        <v>575360</v>
      </c>
      <c r="H33" s="153">
        <v>672720</v>
      </c>
      <c r="I33" s="153">
        <v>778240</v>
      </c>
      <c r="J33" s="153">
        <v>831440</v>
      </c>
      <c r="K33" s="153">
        <v>940480</v>
      </c>
      <c r="L33" s="153">
        <v>1070640</v>
      </c>
      <c r="M33" s="153">
        <v>1204880</v>
      </c>
      <c r="N33" s="153">
        <v>1356000</v>
      </c>
      <c r="O33" s="153">
        <f t="shared" ref="O33" si="12">O29*O$26</f>
        <v>0</v>
      </c>
    </row>
    <row r="34" spans="2:15 16384:16384" ht="17" x14ac:dyDescent="0.25">
      <c r="C34" s="148" t="str">
        <f>C30</f>
        <v>Motor coaches, buses and trolley buses</v>
      </c>
      <c r="D34" s="168"/>
      <c r="E34" s="153">
        <f t="shared" ref="E34:M34" si="13">E30*E$26</f>
        <v>3233751.4416427389</v>
      </c>
      <c r="F34" s="153">
        <f t="shared" si="13"/>
        <v>3409074.2959571732</v>
      </c>
      <c r="G34" s="153">
        <f t="shared" si="13"/>
        <v>3571984.4778157547</v>
      </c>
      <c r="H34" s="153">
        <f t="shared" si="13"/>
        <v>3580029.8665953488</v>
      </c>
      <c r="I34" s="153">
        <f t="shared" si="13"/>
        <v>3731334.592248525</v>
      </c>
      <c r="J34" s="153">
        <f t="shared" si="13"/>
        <v>3861281.7085664961</v>
      </c>
      <c r="K34" s="153">
        <f t="shared" si="13"/>
        <v>4010812.3426549663</v>
      </c>
      <c r="L34" s="153">
        <f t="shared" si="13"/>
        <v>4265380.0112368977</v>
      </c>
      <c r="M34" s="153">
        <f t="shared" si="13"/>
        <v>4412962.3785381839</v>
      </c>
      <c r="N34" s="153">
        <f>FORECAST(N25,I34:M34,I25:M25)</f>
        <v>4586560.3692239523</v>
      </c>
      <c r="O34" s="153">
        <f t="shared" ref="O34" si="14">O30*O$26</f>
        <v>0</v>
      </c>
    </row>
    <row r="35" spans="2:15 16384:16384" x14ac:dyDescent="0.25">
      <c r="B35" s="76"/>
      <c r="C35" s="76"/>
      <c r="D35" s="76"/>
      <c r="E35" s="76"/>
      <c r="F35" s="76"/>
      <c r="G35" s="76"/>
      <c r="H35" s="76"/>
      <c r="I35" s="76"/>
      <c r="J35" s="76"/>
      <c r="K35" s="76"/>
      <c r="L35" s="76"/>
      <c r="M35" s="76"/>
      <c r="N35" s="76"/>
      <c r="O35" s="76"/>
    </row>
    <row r="36" spans="2:15 16384:16384" x14ac:dyDescent="0.25">
      <c r="B36" s="76"/>
      <c r="C36" s="76"/>
      <c r="D36" s="76"/>
      <c r="E36" s="76"/>
      <c r="F36" s="76"/>
      <c r="G36" s="76"/>
      <c r="H36" s="76"/>
      <c r="I36" s="76"/>
      <c r="J36" s="76"/>
      <c r="K36" s="76"/>
      <c r="L36" s="76"/>
      <c r="M36" s="76"/>
      <c r="N36" s="76"/>
      <c r="O36" s="76"/>
    </row>
    <row r="37" spans="2:15 16384:16384" x14ac:dyDescent="0.25">
      <c r="B37" s="76"/>
      <c r="C37" s="76"/>
      <c r="D37" s="76"/>
      <c r="E37" s="76"/>
      <c r="F37" s="76"/>
      <c r="G37" s="76"/>
      <c r="H37" s="76"/>
      <c r="I37" s="76"/>
      <c r="J37" s="76"/>
      <c r="K37" s="76"/>
      <c r="L37" s="76"/>
      <c r="M37" s="76"/>
      <c r="N37" s="76"/>
      <c r="O37" s="76"/>
    </row>
    <row r="38" spans="2:15 16384:16384" x14ac:dyDescent="0.25">
      <c r="B38" s="76"/>
      <c r="C38" s="76"/>
      <c r="D38" s="76"/>
      <c r="E38" s="76"/>
      <c r="F38" s="76"/>
      <c r="G38" s="76"/>
      <c r="H38" s="76"/>
      <c r="I38" s="76"/>
      <c r="J38" s="76"/>
      <c r="K38" s="76"/>
      <c r="L38" s="76"/>
      <c r="M38" s="76"/>
      <c r="N38" s="76"/>
      <c r="O38" s="76"/>
    </row>
    <row r="39" spans="2:15 16384:16384" x14ac:dyDescent="0.25">
      <c r="C39" s="146" t="s">
        <v>133</v>
      </c>
    </row>
    <row r="40" spans="2:15 16384:16384" x14ac:dyDescent="0.25">
      <c r="C40" s="142" t="s">
        <v>134</v>
      </c>
    </row>
    <row r="41" spans="2:15 16384:16384" x14ac:dyDescent="0.25">
      <c r="C41" s="149"/>
    </row>
    <row r="42" spans="2:15 16384:16384" ht="17" x14ac:dyDescent="0.25">
      <c r="C42" s="147" t="s">
        <v>89</v>
      </c>
      <c r="D42" s="147" t="s">
        <v>7</v>
      </c>
      <c r="E42" s="147">
        <v>2007</v>
      </c>
      <c r="F42" s="147">
        <f>E42+1</f>
        <v>2008</v>
      </c>
      <c r="G42" s="147">
        <f t="shared" ref="G42" si="15">F42+1</f>
        <v>2009</v>
      </c>
      <c r="H42" s="147">
        <f t="shared" ref="H42" si="16">G42+1</f>
        <v>2010</v>
      </c>
      <c r="I42" s="147">
        <f t="shared" ref="I42" si="17">H42+1</f>
        <v>2011</v>
      </c>
      <c r="J42" s="147">
        <f t="shared" ref="J42" si="18">I42+1</f>
        <v>2012</v>
      </c>
      <c r="K42" s="147">
        <f t="shared" ref="K42" si="19">J42+1</f>
        <v>2013</v>
      </c>
      <c r="L42" s="147">
        <f t="shared" ref="L42" si="20">K42+1</f>
        <v>2014</v>
      </c>
      <c r="M42" s="147">
        <f t="shared" ref="M42" si="21">L42+1</f>
        <v>2015</v>
      </c>
      <c r="N42" s="147">
        <f t="shared" ref="N42" si="22">M42+1</f>
        <v>2016</v>
      </c>
      <c r="O42" s="147">
        <f t="shared" ref="O42" si="23">N42+1</f>
        <v>2017</v>
      </c>
      <c r="XFD42" s="147"/>
    </row>
    <row r="43" spans="2:15 16384:16384" ht="17" x14ac:dyDescent="0.25">
      <c r="C43" s="148" t="s">
        <v>135</v>
      </c>
      <c r="D43" s="148" t="s">
        <v>90</v>
      </c>
      <c r="E43" s="153"/>
      <c r="F43" s="153"/>
      <c r="G43" s="153"/>
      <c r="H43" s="153">
        <v>22065</v>
      </c>
      <c r="I43" s="153"/>
      <c r="J43" s="153">
        <v>21370</v>
      </c>
      <c r="K43" s="153">
        <v>19652</v>
      </c>
      <c r="L43" s="153">
        <v>19558</v>
      </c>
      <c r="M43" s="153">
        <v>19122</v>
      </c>
      <c r="N43" s="153">
        <v>18690</v>
      </c>
      <c r="O43" s="153"/>
    </row>
    <row r="44" spans="2:15 16384:16384" ht="7" customHeight="1" x14ac:dyDescent="0.25"/>
    <row r="45" spans="2:15 16384:16384" ht="17" x14ac:dyDescent="0.25">
      <c r="C45" s="148" t="s">
        <v>136</v>
      </c>
      <c r="D45" s="168"/>
      <c r="E45" s="151"/>
      <c r="F45" s="151"/>
      <c r="G45" s="151"/>
      <c r="H45" s="153">
        <v>947</v>
      </c>
      <c r="I45" s="153"/>
      <c r="J45" s="153">
        <v>1059</v>
      </c>
      <c r="K45" s="153">
        <v>1080</v>
      </c>
      <c r="L45" s="153">
        <v>1076</v>
      </c>
      <c r="M45" s="153">
        <v>1025</v>
      </c>
      <c r="N45" s="153">
        <v>1040</v>
      </c>
      <c r="O45" s="151"/>
    </row>
    <row r="46" spans="2:15 16384:16384" ht="17" x14ac:dyDescent="0.25">
      <c r="C46" s="148" t="s">
        <v>137</v>
      </c>
      <c r="D46" s="168"/>
      <c r="E46" s="151"/>
      <c r="F46" s="151"/>
      <c r="G46" s="151"/>
      <c r="H46" s="153">
        <v>13434</v>
      </c>
      <c r="I46" s="153"/>
      <c r="J46" s="153">
        <v>12766</v>
      </c>
      <c r="K46" s="153">
        <v>11587</v>
      </c>
      <c r="L46" s="153">
        <v>11554</v>
      </c>
      <c r="M46" s="153">
        <v>11523</v>
      </c>
      <c r="N46" s="153">
        <v>11296</v>
      </c>
      <c r="O46" s="151"/>
    </row>
    <row r="47" spans="2:15 16384:16384" ht="17" x14ac:dyDescent="0.25">
      <c r="C47" s="148" t="s">
        <v>138</v>
      </c>
      <c r="D47" s="168"/>
      <c r="E47" s="151"/>
      <c r="F47" s="151"/>
      <c r="G47" s="151"/>
      <c r="H47" s="153">
        <v>30</v>
      </c>
      <c r="I47" s="153"/>
      <c r="J47" s="153">
        <v>29</v>
      </c>
      <c r="K47" s="153">
        <v>31</v>
      </c>
      <c r="L47" s="153">
        <v>22</v>
      </c>
      <c r="M47" s="153">
        <v>27</v>
      </c>
      <c r="N47" s="153">
        <v>45</v>
      </c>
      <c r="O47" s="151"/>
    </row>
    <row r="48" spans="2:15 16384:16384" ht="17" x14ac:dyDescent="0.25">
      <c r="B48" s="76"/>
      <c r="C48" s="148" t="s">
        <v>139</v>
      </c>
      <c r="D48" s="151"/>
      <c r="E48" s="151"/>
      <c r="F48" s="151"/>
      <c r="G48" s="151"/>
      <c r="H48" s="153">
        <v>2079</v>
      </c>
      <c r="I48" s="153"/>
      <c r="J48" s="153">
        <v>1928</v>
      </c>
      <c r="K48" s="153">
        <v>1629</v>
      </c>
      <c r="L48" s="153">
        <v>1551</v>
      </c>
      <c r="M48" s="153">
        <v>1478</v>
      </c>
      <c r="N48" s="153">
        <v>1397</v>
      </c>
      <c r="O48" s="151"/>
    </row>
    <row r="49" spans="2:20 16384:16384" ht="17" x14ac:dyDescent="0.25">
      <c r="B49" s="76"/>
      <c r="C49" s="148" t="s">
        <v>140</v>
      </c>
      <c r="D49" s="151"/>
      <c r="E49" s="151"/>
      <c r="F49" s="151"/>
      <c r="G49" s="151"/>
      <c r="H49" s="153">
        <v>2206</v>
      </c>
      <c r="I49" s="153"/>
      <c r="J49" s="153">
        <v>2051</v>
      </c>
      <c r="K49" s="153">
        <v>1735</v>
      </c>
      <c r="L49" s="153">
        <v>1803</v>
      </c>
      <c r="M49" s="153">
        <v>1616</v>
      </c>
      <c r="N49" s="153">
        <v>1483</v>
      </c>
      <c r="O49" s="151"/>
    </row>
    <row r="50" spans="2:20 16384:16384" ht="17" x14ac:dyDescent="0.25">
      <c r="B50" s="76"/>
      <c r="C50" s="148" t="s">
        <v>141</v>
      </c>
      <c r="D50" s="151"/>
      <c r="E50" s="151"/>
      <c r="F50" s="151"/>
      <c r="G50" s="151"/>
      <c r="H50" s="153">
        <v>3294</v>
      </c>
      <c r="I50" s="153"/>
      <c r="J50" s="153">
        <v>3446</v>
      </c>
      <c r="K50" s="153">
        <v>3491</v>
      </c>
      <c r="L50" s="153">
        <v>3437</v>
      </c>
      <c r="M50" s="153">
        <v>3336</v>
      </c>
      <c r="N50" s="153">
        <v>3312</v>
      </c>
      <c r="O50" s="151"/>
    </row>
    <row r="51" spans="2:20 16384:16384" ht="17" x14ac:dyDescent="0.25">
      <c r="B51" s="76"/>
      <c r="C51" s="148" t="s">
        <v>142</v>
      </c>
      <c r="D51" s="151"/>
      <c r="E51" s="151"/>
      <c r="F51" s="151"/>
      <c r="G51" s="151"/>
      <c r="H51" s="153">
        <v>1.5</v>
      </c>
      <c r="I51" s="153"/>
      <c r="J51" s="153">
        <v>1.1000000000000001</v>
      </c>
      <c r="K51" s="153">
        <v>0.5</v>
      </c>
      <c r="L51" s="153">
        <v>6.9</v>
      </c>
      <c r="M51" s="153">
        <v>9.6</v>
      </c>
      <c r="N51" s="153">
        <v>13</v>
      </c>
      <c r="O51" s="151"/>
    </row>
    <row r="52" spans="2:20 16384:16384" ht="17" x14ac:dyDescent="0.25">
      <c r="B52" s="76"/>
      <c r="C52" s="148" t="s">
        <v>143</v>
      </c>
      <c r="D52" s="151"/>
      <c r="E52" s="151"/>
      <c r="F52" s="151"/>
      <c r="G52" s="151"/>
      <c r="H52" s="153">
        <v>16</v>
      </c>
      <c r="I52" s="153"/>
      <c r="J52" s="153">
        <v>14</v>
      </c>
      <c r="K52" s="153">
        <v>13</v>
      </c>
      <c r="L52" s="153">
        <v>13</v>
      </c>
      <c r="M52" s="153">
        <v>14</v>
      </c>
      <c r="N52" s="153">
        <v>13</v>
      </c>
      <c r="O52" s="151"/>
    </row>
    <row r="53" spans="2:20 16384:16384" ht="17" x14ac:dyDescent="0.25">
      <c r="B53" s="76"/>
      <c r="C53" s="148" t="s">
        <v>144</v>
      </c>
      <c r="D53" s="151"/>
      <c r="E53" s="151"/>
      <c r="F53" s="151"/>
      <c r="G53" s="151"/>
      <c r="H53" s="153">
        <v>59</v>
      </c>
      <c r="I53" s="153"/>
      <c r="J53" s="153">
        <v>76</v>
      </c>
      <c r="K53" s="153">
        <v>86</v>
      </c>
      <c r="L53" s="153">
        <v>95</v>
      </c>
      <c r="M53" s="153">
        <v>94</v>
      </c>
      <c r="N53" s="153">
        <v>91</v>
      </c>
      <c r="O53" s="151"/>
    </row>
    <row r="54" spans="2:20 16384:16384" x14ac:dyDescent="0.25">
      <c r="B54" s="76"/>
      <c r="C54" s="76"/>
      <c r="D54" s="76"/>
      <c r="E54" s="76"/>
      <c r="F54" s="76"/>
      <c r="G54" s="76"/>
      <c r="H54" s="76"/>
      <c r="I54" s="76"/>
      <c r="J54" s="76"/>
      <c r="K54" s="76"/>
      <c r="L54" s="76"/>
      <c r="M54" s="76"/>
      <c r="N54" s="76"/>
      <c r="O54" s="76"/>
    </row>
    <row r="55" spans="2:20 16384:16384" x14ac:dyDescent="0.25">
      <c r="B55" s="76"/>
      <c r="C55" s="76" t="s">
        <v>145</v>
      </c>
      <c r="D55" s="76"/>
      <c r="E55" s="76"/>
      <c r="F55" s="76"/>
      <c r="G55" s="76"/>
      <c r="H55" s="150">
        <f>SUM(H46,H49)</f>
        <v>15640</v>
      </c>
      <c r="I55" s="150">
        <f t="shared" ref="I55" si="24">SUM(I46,I49)</f>
        <v>0</v>
      </c>
      <c r="J55" s="150">
        <f>SUM(J46,J49)</f>
        <v>14817</v>
      </c>
      <c r="K55" s="150">
        <f>SUM(K46,K49)</f>
        <v>13322</v>
      </c>
      <c r="L55" s="150">
        <f>SUM(L46,L49)</f>
        <v>13357</v>
      </c>
      <c r="M55" s="150">
        <f>SUM(M46,M49)</f>
        <v>13139</v>
      </c>
      <c r="N55" s="150">
        <f>SUM(N46,N49)</f>
        <v>12779</v>
      </c>
      <c r="O55" s="76"/>
    </row>
    <row r="56" spans="2:20 16384:16384" x14ac:dyDescent="0.25">
      <c r="B56" s="76"/>
      <c r="C56" s="76"/>
      <c r="D56" s="76"/>
      <c r="E56" s="76"/>
      <c r="F56" s="76"/>
      <c r="G56" s="76"/>
      <c r="H56" s="76"/>
      <c r="I56" s="76"/>
      <c r="J56" s="76"/>
      <c r="K56" s="76"/>
      <c r="L56" s="76"/>
      <c r="M56" s="76"/>
      <c r="N56" s="76"/>
      <c r="O56" s="76"/>
    </row>
    <row r="57" spans="2:20 16384:16384" x14ac:dyDescent="0.25">
      <c r="B57" s="76"/>
      <c r="C57" s="76"/>
      <c r="D57" s="76"/>
      <c r="E57" s="76"/>
      <c r="F57" s="76"/>
      <c r="G57" s="76"/>
      <c r="H57" s="76"/>
      <c r="I57" s="76"/>
      <c r="J57" s="76"/>
      <c r="K57" s="76"/>
      <c r="L57" s="76"/>
      <c r="M57" s="76"/>
      <c r="N57" s="76"/>
      <c r="O57" s="76"/>
    </row>
    <row r="58" spans="2:20 16384:16384" x14ac:dyDescent="0.25">
      <c r="C58" s="146" t="s">
        <v>146</v>
      </c>
    </row>
    <row r="59" spans="2:20 16384:16384" x14ac:dyDescent="0.25">
      <c r="C59" s="142" t="s">
        <v>147</v>
      </c>
    </row>
    <row r="60" spans="2:20 16384:16384" x14ac:dyDescent="0.25">
      <c r="C60" s="149"/>
    </row>
    <row r="61" spans="2:20 16384:16384" ht="17" x14ac:dyDescent="0.25">
      <c r="C61" s="147" t="s">
        <v>89</v>
      </c>
      <c r="D61" s="147" t="s">
        <v>7</v>
      </c>
      <c r="E61" s="147">
        <v>2002</v>
      </c>
      <c r="F61" s="147">
        <v>2003</v>
      </c>
      <c r="G61" s="147">
        <v>2004</v>
      </c>
      <c r="H61" s="147">
        <v>2005</v>
      </c>
      <c r="I61" s="147">
        <v>2006</v>
      </c>
      <c r="J61" s="147">
        <v>2007</v>
      </c>
      <c r="K61" s="147">
        <f>J61+1</f>
        <v>2008</v>
      </c>
      <c r="L61" s="147">
        <f t="shared" ref="L61" si="25">K61+1</f>
        <v>2009</v>
      </c>
      <c r="M61" s="147">
        <f t="shared" ref="M61" si="26">L61+1</f>
        <v>2010</v>
      </c>
      <c r="N61" s="147">
        <f t="shared" ref="N61" si="27">M61+1</f>
        <v>2011</v>
      </c>
      <c r="O61" s="147">
        <f t="shared" ref="O61" si="28">N61+1</f>
        <v>2012</v>
      </c>
      <c r="P61" s="147">
        <f t="shared" ref="P61" si="29">O61+1</f>
        <v>2013</v>
      </c>
      <c r="Q61" s="147">
        <f t="shared" ref="Q61" si="30">P61+1</f>
        <v>2014</v>
      </c>
      <c r="R61" s="147">
        <f t="shared" ref="R61" si="31">Q61+1</f>
        <v>2015</v>
      </c>
      <c r="S61" s="147">
        <f t="shared" ref="S61" si="32">R61+1</f>
        <v>2016</v>
      </c>
      <c r="T61" s="147">
        <f t="shared" ref="T61" si="33">S61+1</f>
        <v>2017</v>
      </c>
      <c r="XFD61" s="147"/>
    </row>
    <row r="62" spans="2:20 16384:16384" ht="17" x14ac:dyDescent="0.25">
      <c r="C62" s="148" t="s">
        <v>148</v>
      </c>
      <c r="D62" s="148" t="s">
        <v>149</v>
      </c>
      <c r="E62" s="153"/>
      <c r="F62" s="153"/>
      <c r="G62" s="153"/>
      <c r="H62" s="153"/>
      <c r="I62" s="153"/>
      <c r="J62" s="153"/>
      <c r="K62" s="153">
        <v>46566</v>
      </c>
      <c r="L62" s="153">
        <v>47136</v>
      </c>
      <c r="M62" s="153">
        <v>52788</v>
      </c>
      <c r="N62" s="153">
        <v>50508</v>
      </c>
      <c r="O62" s="153">
        <v>50057</v>
      </c>
      <c r="P62" s="153">
        <v>47956</v>
      </c>
      <c r="Q62" s="153">
        <v>49095</v>
      </c>
      <c r="R62" s="153">
        <v>51422</v>
      </c>
      <c r="S62" s="153">
        <v>54904</v>
      </c>
      <c r="T62" s="153"/>
    </row>
    <row r="63" spans="2:20 16384:16384" ht="17" x14ac:dyDescent="0.25">
      <c r="C63" s="148" t="s">
        <v>150</v>
      </c>
      <c r="D63" s="148" t="s">
        <v>149</v>
      </c>
      <c r="E63" s="153">
        <v>99570</v>
      </c>
      <c r="F63" s="153">
        <v>120200</v>
      </c>
      <c r="G63" s="153">
        <v>128889.99999999999</v>
      </c>
      <c r="H63" s="153">
        <v>156570</v>
      </c>
      <c r="I63" s="256">
        <v>171230</v>
      </c>
      <c r="J63" s="256">
        <v>189199</v>
      </c>
      <c r="K63" s="256">
        <v>207168</v>
      </c>
      <c r="L63" s="256">
        <v>225137</v>
      </c>
      <c r="M63" s="256">
        <v>243106</v>
      </c>
      <c r="N63" s="256">
        <v>261075</v>
      </c>
      <c r="O63" s="256">
        <v>279044</v>
      </c>
      <c r="P63" s="256">
        <v>297013</v>
      </c>
      <c r="Q63" s="256">
        <v>314982</v>
      </c>
      <c r="R63" s="256">
        <v>332951</v>
      </c>
      <c r="S63" s="256">
        <v>350920</v>
      </c>
      <c r="T63" s="153"/>
    </row>
    <row r="64" spans="2:20 16384:16384" ht="17" x14ac:dyDescent="0.25">
      <c r="C64" s="148" t="s">
        <v>151</v>
      </c>
      <c r="D64" s="148" t="s">
        <v>149</v>
      </c>
      <c r="E64" s="258">
        <f>E63*300%</f>
        <v>298710</v>
      </c>
      <c r="F64" s="258">
        <f t="shared" ref="F64:Q64" si="34">F63*300%</f>
        <v>360600</v>
      </c>
      <c r="G64" s="258">
        <f t="shared" si="34"/>
        <v>386669.99999999994</v>
      </c>
      <c r="H64" s="258">
        <f t="shared" si="34"/>
        <v>469710</v>
      </c>
      <c r="I64" s="258">
        <f t="shared" si="34"/>
        <v>513690</v>
      </c>
      <c r="J64" s="258">
        <f t="shared" si="34"/>
        <v>567597</v>
      </c>
      <c r="K64" s="258">
        <f t="shared" si="34"/>
        <v>621504</v>
      </c>
      <c r="L64" s="258">
        <f t="shared" si="34"/>
        <v>675411</v>
      </c>
      <c r="M64" s="258">
        <f t="shared" si="34"/>
        <v>729318</v>
      </c>
      <c r="N64" s="258">
        <f t="shared" si="34"/>
        <v>783225</v>
      </c>
      <c r="O64" s="258">
        <f t="shared" si="34"/>
        <v>837132</v>
      </c>
      <c r="P64" s="258">
        <f t="shared" si="34"/>
        <v>891039</v>
      </c>
      <c r="Q64" s="258">
        <f t="shared" si="34"/>
        <v>944946</v>
      </c>
      <c r="R64" s="258">
        <f>R63*300%</f>
        <v>998853</v>
      </c>
      <c r="S64" s="258">
        <f t="shared" ref="S64" si="35">S63*300%</f>
        <v>1052760</v>
      </c>
      <c r="T64" s="153"/>
    </row>
    <row r="65" spans="2:20 16384:16384" ht="7" customHeight="1" x14ac:dyDescent="0.25">
      <c r="E65" s="152"/>
    </row>
    <row r="66" spans="2:20 16384:16384" ht="17" x14ac:dyDescent="0.25">
      <c r="C66" s="148" t="s">
        <v>48</v>
      </c>
      <c r="D66" s="168" t="s">
        <v>22</v>
      </c>
      <c r="E66" s="151">
        <f>100%-SUM(E67:E68)</f>
        <v>0.6</v>
      </c>
      <c r="F66" s="151">
        <v>0.6</v>
      </c>
      <c r="G66" s="151">
        <v>0.6</v>
      </c>
      <c r="H66" s="151">
        <v>0.6</v>
      </c>
      <c r="I66" s="151">
        <v>0.6</v>
      </c>
      <c r="J66" s="151">
        <v>0.6</v>
      </c>
      <c r="K66" s="151">
        <v>0.6</v>
      </c>
      <c r="L66" s="151">
        <v>0.6</v>
      </c>
      <c r="M66" s="151">
        <v>0.6</v>
      </c>
      <c r="N66" s="151">
        <v>0.6</v>
      </c>
      <c r="O66" s="151">
        <v>0.6</v>
      </c>
      <c r="P66" s="151">
        <v>0.6</v>
      </c>
      <c r="Q66" s="151">
        <v>0.6</v>
      </c>
      <c r="R66" s="151">
        <v>0.6</v>
      </c>
      <c r="S66" s="151">
        <v>0.6</v>
      </c>
      <c r="T66" s="151"/>
    </row>
    <row r="67" spans="2:20 16384:16384" ht="17" x14ac:dyDescent="0.25">
      <c r="C67" s="148" t="s">
        <v>51</v>
      </c>
      <c r="D67" s="168" t="s">
        <v>22</v>
      </c>
      <c r="E67" s="151">
        <v>0.1</v>
      </c>
      <c r="F67" s="151">
        <v>0.1</v>
      </c>
      <c r="G67" s="151">
        <v>0.1</v>
      </c>
      <c r="H67" s="151">
        <v>0.1</v>
      </c>
      <c r="I67" s="151">
        <v>0.1</v>
      </c>
      <c r="J67" s="151">
        <v>0.1</v>
      </c>
      <c r="K67" s="151">
        <v>0.1</v>
      </c>
      <c r="L67" s="151">
        <v>0.1</v>
      </c>
      <c r="M67" s="151">
        <v>0.1</v>
      </c>
      <c r="N67" s="151">
        <v>0.1</v>
      </c>
      <c r="O67" s="151">
        <v>0.1</v>
      </c>
      <c r="P67" s="151">
        <v>0.1</v>
      </c>
      <c r="Q67" s="151">
        <v>0.1</v>
      </c>
      <c r="R67" s="151">
        <v>0.1</v>
      </c>
      <c r="S67" s="151">
        <v>0.1</v>
      </c>
      <c r="T67" s="151"/>
    </row>
    <row r="68" spans="2:20 16384:16384" ht="17" x14ac:dyDescent="0.25">
      <c r="C68" s="148" t="s">
        <v>50</v>
      </c>
      <c r="D68" s="168" t="s">
        <v>22</v>
      </c>
      <c r="E68" s="151">
        <v>0.3</v>
      </c>
      <c r="F68" s="151">
        <v>0.3</v>
      </c>
      <c r="G68" s="151">
        <v>0.3</v>
      </c>
      <c r="H68" s="151">
        <v>0.3</v>
      </c>
      <c r="I68" s="151">
        <v>0.3</v>
      </c>
      <c r="J68" s="151">
        <v>0.3</v>
      </c>
      <c r="K68" s="151">
        <v>0.3</v>
      </c>
      <c r="L68" s="151">
        <v>0.3</v>
      </c>
      <c r="M68" s="151">
        <v>0.3</v>
      </c>
      <c r="N68" s="151">
        <v>0.3</v>
      </c>
      <c r="O68" s="151">
        <v>0.3</v>
      </c>
      <c r="P68" s="151">
        <v>0.3</v>
      </c>
      <c r="Q68" s="151">
        <v>0.3</v>
      </c>
      <c r="R68" s="151">
        <v>0.3</v>
      </c>
      <c r="S68" s="151">
        <v>0.3</v>
      </c>
      <c r="T68" s="151"/>
    </row>
    <row r="69" spans="2:20 16384:16384" ht="7" customHeight="1" x14ac:dyDescent="0.25"/>
    <row r="70" spans="2:20 16384:16384" ht="17" x14ac:dyDescent="0.25">
      <c r="C70" s="148" t="s">
        <v>48</v>
      </c>
      <c r="D70" s="168"/>
      <c r="E70" s="256">
        <f>SUM(E62:E64)*E66</f>
        <v>238968</v>
      </c>
      <c r="F70" s="256">
        <f>SUM(F62:F64)*F66</f>
        <v>288480</v>
      </c>
      <c r="G70" s="256">
        <f t="shared" ref="G70:S70" si="36">SUM(G62:G64)*G66</f>
        <v>309335.99999999994</v>
      </c>
      <c r="H70" s="256">
        <f t="shared" si="36"/>
        <v>375768</v>
      </c>
      <c r="I70" s="256">
        <f>SUM(I62:I64)*I66</f>
        <v>410952</v>
      </c>
      <c r="J70" s="256">
        <f t="shared" si="36"/>
        <v>454077.6</v>
      </c>
      <c r="K70" s="256">
        <f>SUM(K62:K64)*K66</f>
        <v>525142.79999999993</v>
      </c>
      <c r="L70" s="256">
        <f t="shared" si="36"/>
        <v>568610.4</v>
      </c>
      <c r="M70" s="256">
        <f t="shared" si="36"/>
        <v>615127.19999999995</v>
      </c>
      <c r="N70" s="256">
        <f>SUM(N62:N64)*N66</f>
        <v>656884.79999999993</v>
      </c>
      <c r="O70" s="256">
        <f t="shared" si="36"/>
        <v>699739.79999999993</v>
      </c>
      <c r="P70" s="256">
        <f t="shared" si="36"/>
        <v>741604.79999999993</v>
      </c>
      <c r="Q70" s="256">
        <f t="shared" si="36"/>
        <v>785413.79999999993</v>
      </c>
      <c r="R70" s="256">
        <f t="shared" si="36"/>
        <v>829935.6</v>
      </c>
      <c r="S70" s="256">
        <f t="shared" si="36"/>
        <v>875150.4</v>
      </c>
      <c r="T70" s="153"/>
    </row>
    <row r="71" spans="2:20 16384:16384" ht="17" x14ac:dyDescent="0.25">
      <c r="C71" s="148" t="s">
        <v>51</v>
      </c>
      <c r="D71" s="168"/>
      <c r="E71" s="256">
        <f>SUM(E62:E64)*E67</f>
        <v>39828</v>
      </c>
      <c r="F71" s="256">
        <f>SUM(F62:F64)*F67</f>
        <v>48080</v>
      </c>
      <c r="G71" s="256">
        <f t="shared" ref="G71:S71" si="37">SUM(G62:G64)*G67</f>
        <v>51556</v>
      </c>
      <c r="H71" s="256">
        <f t="shared" si="37"/>
        <v>62628</v>
      </c>
      <c r="I71" s="256">
        <f t="shared" si="37"/>
        <v>68492</v>
      </c>
      <c r="J71" s="256">
        <f t="shared" si="37"/>
        <v>75679.600000000006</v>
      </c>
      <c r="K71" s="256">
        <f t="shared" si="37"/>
        <v>87523.8</v>
      </c>
      <c r="L71" s="256">
        <f t="shared" si="37"/>
        <v>94768.400000000009</v>
      </c>
      <c r="M71" s="256">
        <f t="shared" si="37"/>
        <v>102521.20000000001</v>
      </c>
      <c r="N71" s="256">
        <f t="shared" si="37"/>
        <v>109480.8</v>
      </c>
      <c r="O71" s="256">
        <f t="shared" si="37"/>
        <v>116623.3</v>
      </c>
      <c r="P71" s="256">
        <f t="shared" si="37"/>
        <v>123600.8</v>
      </c>
      <c r="Q71" s="256">
        <f t="shared" si="37"/>
        <v>130902.3</v>
      </c>
      <c r="R71" s="256">
        <f t="shared" si="37"/>
        <v>138322.6</v>
      </c>
      <c r="S71" s="256">
        <f t="shared" si="37"/>
        <v>145858.4</v>
      </c>
      <c r="T71" s="153"/>
    </row>
    <row r="72" spans="2:20 16384:16384" ht="17" x14ac:dyDescent="0.25">
      <c r="C72" s="148" t="s">
        <v>50</v>
      </c>
      <c r="D72" s="168"/>
      <c r="E72" s="257">
        <f>SUM(E62:E64)*E68</f>
        <v>119484</v>
      </c>
      <c r="F72" s="257">
        <f t="shared" ref="F72:S72" si="38">SUM(F62:F64)*F68</f>
        <v>144240</v>
      </c>
      <c r="G72" s="257">
        <f t="shared" si="38"/>
        <v>154667.99999999997</v>
      </c>
      <c r="H72" s="257">
        <f t="shared" si="38"/>
        <v>187884</v>
      </c>
      <c r="I72" s="257">
        <f t="shared" si="38"/>
        <v>205476</v>
      </c>
      <c r="J72" s="257">
        <f t="shared" si="38"/>
        <v>227038.8</v>
      </c>
      <c r="K72" s="257">
        <f t="shared" si="38"/>
        <v>262571.39999999997</v>
      </c>
      <c r="L72" s="257">
        <f t="shared" si="38"/>
        <v>284305.2</v>
      </c>
      <c r="M72" s="257">
        <f t="shared" si="38"/>
        <v>307563.59999999998</v>
      </c>
      <c r="N72" s="257">
        <f t="shared" si="38"/>
        <v>328442.39999999997</v>
      </c>
      <c r="O72" s="257">
        <f>SUM(O62:O64)*O68</f>
        <v>349869.89999999997</v>
      </c>
      <c r="P72" s="257">
        <f t="shared" si="38"/>
        <v>370802.39999999997</v>
      </c>
      <c r="Q72" s="257">
        <f t="shared" si="38"/>
        <v>392706.89999999997</v>
      </c>
      <c r="R72" s="257">
        <f t="shared" si="38"/>
        <v>414967.8</v>
      </c>
      <c r="S72" s="257">
        <f t="shared" si="38"/>
        <v>437575.2</v>
      </c>
      <c r="T72" s="153"/>
    </row>
    <row r="73" spans="2:20 16384:16384" x14ac:dyDescent="0.25">
      <c r="B73" s="76"/>
      <c r="C73" s="76"/>
      <c r="D73" s="76"/>
      <c r="E73" s="76"/>
      <c r="F73" s="76"/>
      <c r="G73" s="76"/>
      <c r="H73" s="76"/>
      <c r="I73" s="76"/>
      <c r="J73" s="76"/>
      <c r="K73" s="76"/>
      <c r="L73" s="76"/>
      <c r="M73" s="76"/>
      <c r="N73" s="76"/>
      <c r="O73" s="76"/>
    </row>
    <row r="74" spans="2:20 16384:16384" x14ac:dyDescent="0.25">
      <c r="B74" s="76"/>
      <c r="C74" s="76"/>
      <c r="D74" s="76"/>
      <c r="E74" s="76"/>
      <c r="F74" s="76"/>
      <c r="G74" s="76"/>
      <c r="H74" s="76"/>
      <c r="I74" s="76"/>
      <c r="J74" s="76"/>
      <c r="K74" s="76"/>
      <c r="L74" s="76"/>
      <c r="M74" s="76"/>
      <c r="N74" s="76"/>
      <c r="O74" s="76"/>
    </row>
    <row r="75" spans="2:20 16384:16384" x14ac:dyDescent="0.25">
      <c r="B75" s="76"/>
      <c r="C75" s="76"/>
      <c r="D75" s="255"/>
      <c r="E75" s="255"/>
      <c r="F75" s="255"/>
      <c r="G75" s="255"/>
      <c r="H75" s="255"/>
      <c r="I75" s="255"/>
      <c r="J75" s="76"/>
      <c r="K75" s="76"/>
      <c r="L75" s="76"/>
      <c r="M75" s="76"/>
      <c r="N75" s="76"/>
      <c r="O75" s="76"/>
    </row>
    <row r="76" spans="2:20 16384:16384" x14ac:dyDescent="0.25">
      <c r="B76" s="76"/>
      <c r="C76" s="76"/>
      <c r="D76" s="255"/>
      <c r="E76" s="255"/>
      <c r="F76" s="255"/>
      <c r="G76" s="255"/>
      <c r="H76" s="255"/>
      <c r="I76" s="255"/>
      <c r="J76" s="76"/>
      <c r="K76" s="76"/>
      <c r="L76" s="76"/>
      <c r="M76" s="76"/>
      <c r="N76" s="76"/>
      <c r="O76" s="76"/>
    </row>
    <row r="77" spans="2:20 16384:16384" x14ac:dyDescent="0.25">
      <c r="C77" s="146" t="s">
        <v>152</v>
      </c>
    </row>
    <row r="78" spans="2:20 16384:16384" x14ac:dyDescent="0.25">
      <c r="C78" s="142" t="s">
        <v>214</v>
      </c>
    </row>
    <row r="79" spans="2:20 16384:16384" x14ac:dyDescent="0.25">
      <c r="C79" s="149"/>
    </row>
    <row r="80" spans="2:20 16384:16384" ht="17" x14ac:dyDescent="0.25">
      <c r="C80" s="147" t="s">
        <v>89</v>
      </c>
      <c r="D80" s="147" t="s">
        <v>7</v>
      </c>
      <c r="E80" s="147">
        <v>2005</v>
      </c>
      <c r="F80" s="147">
        <f>E80+1</f>
        <v>2006</v>
      </c>
      <c r="G80" s="147">
        <f t="shared" ref="G80" si="39">F80+1</f>
        <v>2007</v>
      </c>
      <c r="H80" s="147">
        <f t="shared" ref="H80" si="40">G80+1</f>
        <v>2008</v>
      </c>
      <c r="I80" s="147">
        <f t="shared" ref="I80" si="41">H80+1</f>
        <v>2009</v>
      </c>
      <c r="J80" s="147">
        <f t="shared" ref="J80" si="42">I80+1</f>
        <v>2010</v>
      </c>
      <c r="K80" s="147">
        <f t="shared" ref="K80" si="43">J80+1</f>
        <v>2011</v>
      </c>
      <c r="L80" s="147">
        <f t="shared" ref="L80" si="44">K80+1</f>
        <v>2012</v>
      </c>
      <c r="M80" s="147">
        <f t="shared" ref="M80" si="45">L80+1</f>
        <v>2013</v>
      </c>
      <c r="N80" s="147">
        <f t="shared" ref="N80" si="46">M80+1</f>
        <v>2014</v>
      </c>
      <c r="O80" s="147">
        <f t="shared" ref="O80" si="47">N80+1</f>
        <v>2015</v>
      </c>
      <c r="P80" s="147">
        <f t="shared" ref="P80" si="48">O80+1</f>
        <v>2016</v>
      </c>
      <c r="Q80" s="147">
        <f t="shared" ref="Q80" si="49">P80+1</f>
        <v>2017</v>
      </c>
      <c r="R80" s="147">
        <f t="shared" ref="R80" si="50">Q80+1</f>
        <v>2018</v>
      </c>
      <c r="XFD80" s="147"/>
    </row>
    <row r="81" spans="2:18" ht="17" x14ac:dyDescent="0.25">
      <c r="C81" s="148" t="s">
        <v>153</v>
      </c>
      <c r="D81" s="148" t="s">
        <v>90</v>
      </c>
      <c r="E81" s="153"/>
      <c r="F81" s="153"/>
      <c r="G81" s="153">
        <v>323800</v>
      </c>
      <c r="H81" s="153">
        <v>327800</v>
      </c>
      <c r="I81" s="153">
        <v>292800</v>
      </c>
      <c r="J81" s="153">
        <v>279400</v>
      </c>
      <c r="K81" s="153">
        <v>278100</v>
      </c>
      <c r="L81" s="153">
        <v>277700</v>
      </c>
      <c r="M81" s="153">
        <v>263300</v>
      </c>
      <c r="N81" s="153">
        <v>257300</v>
      </c>
      <c r="O81" s="153">
        <v>257300</v>
      </c>
      <c r="P81" s="153">
        <v>257300</v>
      </c>
      <c r="Q81" s="153"/>
      <c r="R81" s="153"/>
    </row>
    <row r="82" spans="2:18" ht="7" customHeight="1" x14ac:dyDescent="0.25"/>
    <row r="83" spans="2:18" ht="17" x14ac:dyDescent="0.25">
      <c r="C83" s="148" t="s">
        <v>48</v>
      </c>
      <c r="D83" s="168" t="s">
        <v>22</v>
      </c>
      <c r="E83" s="151"/>
      <c r="F83" s="151"/>
      <c r="G83" s="151">
        <v>0.6</v>
      </c>
      <c r="H83" s="151">
        <v>0.6</v>
      </c>
      <c r="I83" s="151">
        <v>0.6</v>
      </c>
      <c r="J83" s="151">
        <v>0.6</v>
      </c>
      <c r="K83" s="151">
        <v>0.6</v>
      </c>
      <c r="L83" s="151">
        <v>0.6</v>
      </c>
      <c r="M83" s="151">
        <v>0.6</v>
      </c>
      <c r="N83" s="151">
        <v>0.6</v>
      </c>
      <c r="O83" s="151">
        <v>0.6</v>
      </c>
      <c r="P83" s="151">
        <v>0.6</v>
      </c>
      <c r="Q83" s="151"/>
      <c r="R83" s="151"/>
    </row>
    <row r="84" spans="2:18" ht="17" x14ac:dyDescent="0.25">
      <c r="C84" s="148" t="s">
        <v>51</v>
      </c>
      <c r="D84" s="168" t="s">
        <v>22</v>
      </c>
      <c r="E84" s="151"/>
      <c r="F84" s="151"/>
      <c r="G84" s="151"/>
      <c r="H84" s="151"/>
      <c r="I84" s="151"/>
      <c r="J84" s="151"/>
      <c r="K84" s="151"/>
      <c r="L84" s="151"/>
      <c r="M84" s="151"/>
      <c r="N84" s="151"/>
      <c r="O84" s="151"/>
      <c r="P84" s="151"/>
      <c r="Q84" s="151"/>
      <c r="R84" s="151"/>
    </row>
    <row r="85" spans="2:18" ht="17" x14ac:dyDescent="0.25">
      <c r="C85" s="148" t="s">
        <v>50</v>
      </c>
      <c r="D85" s="168" t="s">
        <v>22</v>
      </c>
      <c r="E85" s="151"/>
      <c r="F85" s="151"/>
      <c r="G85" s="151">
        <v>0.3</v>
      </c>
      <c r="H85" s="151">
        <v>0.3</v>
      </c>
      <c r="I85" s="151">
        <v>0.3</v>
      </c>
      <c r="J85" s="151">
        <v>0.3</v>
      </c>
      <c r="K85" s="151">
        <v>0.3</v>
      </c>
      <c r="L85" s="151">
        <v>0.3</v>
      </c>
      <c r="M85" s="151">
        <v>0.3</v>
      </c>
      <c r="N85" s="151">
        <v>0.3</v>
      </c>
      <c r="O85" s="151">
        <v>0.3</v>
      </c>
      <c r="P85" s="151">
        <v>0.3</v>
      </c>
      <c r="Q85" s="151"/>
      <c r="R85" s="151"/>
    </row>
    <row r="86" spans="2:18" ht="7" customHeight="1" x14ac:dyDescent="0.25"/>
    <row r="87" spans="2:18" ht="17" x14ac:dyDescent="0.25">
      <c r="C87" s="148" t="s">
        <v>48</v>
      </c>
      <c r="D87" s="168"/>
      <c r="E87" s="153"/>
      <c r="F87" s="153"/>
      <c r="G87" s="284">
        <f t="shared" ref="G87:M87" si="51">G81*G83</f>
        <v>194280</v>
      </c>
      <c r="H87" s="284">
        <f t="shared" si="51"/>
        <v>196680</v>
      </c>
      <c r="I87" s="284">
        <f t="shared" si="51"/>
        <v>175680</v>
      </c>
      <c r="J87" s="284">
        <f t="shared" si="51"/>
        <v>167640</v>
      </c>
      <c r="K87" s="284">
        <f t="shared" si="51"/>
        <v>166860</v>
      </c>
      <c r="L87" s="284">
        <f t="shared" si="51"/>
        <v>166620</v>
      </c>
      <c r="M87" s="284">
        <f t="shared" si="51"/>
        <v>157980</v>
      </c>
      <c r="N87" s="284">
        <f>N81*N83</f>
        <v>154380</v>
      </c>
      <c r="O87" s="284">
        <f t="shared" ref="O87:P87" si="52">O81*O83</f>
        <v>154380</v>
      </c>
      <c r="P87" s="284">
        <f t="shared" si="52"/>
        <v>154380</v>
      </c>
      <c r="Q87" s="153"/>
      <c r="R87" s="153"/>
    </row>
    <row r="88" spans="2:18" ht="17" x14ac:dyDescent="0.25">
      <c r="C88" s="148" t="s">
        <v>51</v>
      </c>
      <c r="D88" s="168"/>
      <c r="E88" s="153"/>
      <c r="F88" s="153"/>
      <c r="G88" s="153"/>
      <c r="H88" s="153"/>
      <c r="I88" s="153"/>
      <c r="J88" s="153"/>
      <c r="K88" s="153"/>
      <c r="L88" s="153"/>
      <c r="M88" s="153"/>
      <c r="N88" s="153"/>
      <c r="O88" s="153"/>
      <c r="P88" s="153"/>
      <c r="Q88" s="153"/>
      <c r="R88" s="153"/>
    </row>
    <row r="89" spans="2:18" ht="17" x14ac:dyDescent="0.25">
      <c r="C89" s="148" t="s">
        <v>50</v>
      </c>
      <c r="D89" s="168"/>
      <c r="E89" s="257">
        <f>E81*F110</f>
        <v>0</v>
      </c>
      <c r="F89" s="258"/>
      <c r="G89" s="153"/>
      <c r="H89" s="153"/>
      <c r="I89" s="153"/>
      <c r="J89" s="257">
        <f>J81*G110</f>
        <v>78384.872089380806</v>
      </c>
      <c r="K89" s="153"/>
      <c r="L89" s="153"/>
      <c r="M89" s="153"/>
      <c r="N89" s="153"/>
      <c r="O89" s="153"/>
      <c r="P89" s="153"/>
      <c r="Q89" s="153"/>
      <c r="R89" s="153"/>
    </row>
    <row r="90" spans="2:18" x14ac:dyDescent="0.25">
      <c r="B90" s="76"/>
      <c r="C90" s="142" t="s">
        <v>172</v>
      </c>
      <c r="D90" s="76"/>
      <c r="E90" s="76"/>
    </row>
    <row r="91" spans="2:18" ht="17" x14ac:dyDescent="0.25">
      <c r="B91" s="76"/>
      <c r="C91" s="148" t="s">
        <v>50</v>
      </c>
      <c r="D91" s="153"/>
      <c r="E91" s="153"/>
      <c r="F91" s="256"/>
      <c r="G91" s="256">
        <f>G81*G85</f>
        <v>97140</v>
      </c>
      <c r="H91" s="256">
        <f t="shared" ref="H91:Q91" si="53">H81*H85</f>
        <v>98340</v>
      </c>
      <c r="I91" s="256">
        <f t="shared" si="53"/>
        <v>87840</v>
      </c>
      <c r="J91" s="256">
        <f t="shared" si="53"/>
        <v>83820</v>
      </c>
      <c r="K91" s="256">
        <f t="shared" si="53"/>
        <v>83430</v>
      </c>
      <c r="L91" s="256">
        <f t="shared" si="53"/>
        <v>83310</v>
      </c>
      <c r="M91" s="256">
        <f t="shared" si="53"/>
        <v>78990</v>
      </c>
      <c r="N91" s="256">
        <f t="shared" si="53"/>
        <v>77190</v>
      </c>
      <c r="O91" s="256">
        <f t="shared" si="53"/>
        <v>77190</v>
      </c>
      <c r="P91" s="256">
        <f t="shared" si="53"/>
        <v>77190</v>
      </c>
      <c r="Q91" s="256">
        <f t="shared" si="53"/>
        <v>0</v>
      </c>
    </row>
    <row r="92" spans="2:18" x14ac:dyDescent="0.25">
      <c r="B92" s="76"/>
      <c r="C92" s="76"/>
      <c r="D92" s="76"/>
      <c r="E92" s="76"/>
      <c r="F92" s="76"/>
      <c r="G92" s="76"/>
      <c r="H92" s="76"/>
      <c r="I92" s="76"/>
      <c r="J92" s="76"/>
      <c r="K92" s="76"/>
      <c r="L92" s="76"/>
      <c r="M92" s="76"/>
      <c r="N92" s="76"/>
      <c r="O92" s="76"/>
    </row>
    <row r="93" spans="2:18" ht="30" x14ac:dyDescent="0.25">
      <c r="B93" s="76"/>
      <c r="C93" s="262" t="s">
        <v>162</v>
      </c>
      <c r="D93" s="220">
        <v>1992</v>
      </c>
      <c r="E93" s="220">
        <v>2000</v>
      </c>
      <c r="F93" s="220">
        <v>2005</v>
      </c>
      <c r="G93" s="220">
        <v>2010</v>
      </c>
      <c r="H93" s="220">
        <v>2012</v>
      </c>
      <c r="I93" s="220">
        <v>2013</v>
      </c>
      <c r="J93" s="220">
        <v>2014</v>
      </c>
      <c r="K93" s="220">
        <v>2015</v>
      </c>
      <c r="L93" s="220">
        <v>2016</v>
      </c>
      <c r="M93" s="76"/>
      <c r="N93" s="76"/>
      <c r="O93" s="76"/>
    </row>
    <row r="94" spans="2:18" x14ac:dyDescent="0.25">
      <c r="B94" s="76"/>
      <c r="C94" s="259" t="s">
        <v>163</v>
      </c>
      <c r="D94" s="76">
        <v>47885</v>
      </c>
      <c r="E94" s="76">
        <v>44854</v>
      </c>
      <c r="F94" s="76">
        <v>30128</v>
      </c>
      <c r="G94" s="76">
        <v>22065</v>
      </c>
      <c r="H94" s="76">
        <v>21370</v>
      </c>
      <c r="I94" s="76">
        <v>19652</v>
      </c>
      <c r="J94" s="76">
        <v>19558</v>
      </c>
      <c r="K94" s="76">
        <v>19122</v>
      </c>
      <c r="L94" s="76">
        <v>18690</v>
      </c>
      <c r="M94" s="76"/>
      <c r="N94" s="76"/>
      <c r="O94" s="76"/>
    </row>
    <row r="95" spans="2:18" x14ac:dyDescent="0.25">
      <c r="B95" s="76"/>
      <c r="C95" s="76" t="s">
        <v>154</v>
      </c>
      <c r="D95" s="76"/>
      <c r="E95" s="76"/>
      <c r="F95" s="76"/>
      <c r="G95" s="76"/>
      <c r="H95" s="76"/>
      <c r="I95" s="76"/>
      <c r="J95" s="76"/>
      <c r="K95" s="76"/>
      <c r="L95" s="76"/>
      <c r="M95" s="76"/>
      <c r="N95" s="76"/>
      <c r="O95" s="76"/>
    </row>
    <row r="96" spans="2:18" x14ac:dyDescent="0.25">
      <c r="B96" s="76"/>
      <c r="C96" s="76" t="s">
        <v>155</v>
      </c>
      <c r="D96" s="76">
        <v>2372</v>
      </c>
      <c r="E96" s="76">
        <v>1419</v>
      </c>
      <c r="F96" s="76">
        <v>1339</v>
      </c>
      <c r="G96" s="76">
        <v>947</v>
      </c>
      <c r="H96" s="76">
        <v>1059</v>
      </c>
      <c r="I96" s="76">
        <v>1080</v>
      </c>
      <c r="J96" s="76">
        <v>1076</v>
      </c>
      <c r="K96" s="76">
        <v>1025</v>
      </c>
      <c r="L96" s="76">
        <v>1040</v>
      </c>
      <c r="M96" s="76"/>
      <c r="N96" s="76"/>
      <c r="O96" s="76"/>
    </row>
    <row r="97" spans="2:15" x14ac:dyDescent="0.25">
      <c r="B97" s="76"/>
      <c r="C97" s="76" t="s">
        <v>137</v>
      </c>
      <c r="D97" s="76">
        <v>24874</v>
      </c>
      <c r="E97" s="76">
        <v>23001</v>
      </c>
      <c r="F97" s="76">
        <v>16374</v>
      </c>
      <c r="G97" s="76">
        <v>13434</v>
      </c>
      <c r="H97" s="76">
        <v>12766</v>
      </c>
      <c r="I97" s="76">
        <v>11587</v>
      </c>
      <c r="J97" s="76">
        <v>11554</v>
      </c>
      <c r="K97" s="76">
        <v>11523</v>
      </c>
      <c r="L97" s="76">
        <v>11296</v>
      </c>
      <c r="M97" s="76"/>
      <c r="N97" s="76"/>
      <c r="O97" s="76"/>
    </row>
    <row r="98" spans="2:15" x14ac:dyDescent="0.25">
      <c r="B98" s="76"/>
      <c r="C98" s="76" t="s">
        <v>138</v>
      </c>
      <c r="D98" s="76">
        <v>266</v>
      </c>
      <c r="E98" s="76">
        <v>16</v>
      </c>
      <c r="F98" s="76">
        <v>6</v>
      </c>
      <c r="G98" s="76">
        <v>30</v>
      </c>
      <c r="H98" s="76">
        <v>29</v>
      </c>
      <c r="I98" s="76">
        <v>31</v>
      </c>
      <c r="J98" s="76">
        <v>22</v>
      </c>
      <c r="K98" s="76">
        <v>27</v>
      </c>
      <c r="L98" s="76">
        <v>45</v>
      </c>
      <c r="M98" s="76"/>
      <c r="N98" s="76"/>
      <c r="O98" s="76"/>
    </row>
    <row r="99" spans="2:15" x14ac:dyDescent="0.25">
      <c r="B99" s="76"/>
      <c r="C99" s="76" t="s">
        <v>156</v>
      </c>
      <c r="D99" s="76">
        <v>8071</v>
      </c>
      <c r="E99" s="76">
        <v>7421</v>
      </c>
      <c r="F99" s="76">
        <v>4123</v>
      </c>
      <c r="G99" s="76">
        <v>2079</v>
      </c>
      <c r="H99" s="76">
        <v>1928</v>
      </c>
      <c r="I99" s="76">
        <v>1629</v>
      </c>
      <c r="J99" s="76">
        <v>1551</v>
      </c>
      <c r="K99" s="76">
        <v>1478</v>
      </c>
      <c r="L99" s="76">
        <v>1397</v>
      </c>
      <c r="M99" s="76"/>
      <c r="N99" s="76"/>
      <c r="O99" s="76"/>
    </row>
    <row r="100" spans="2:15" x14ac:dyDescent="0.25">
      <c r="B100" s="76"/>
      <c r="C100" s="76" t="s">
        <v>157</v>
      </c>
      <c r="D100" s="76">
        <v>8619</v>
      </c>
      <c r="E100" s="76">
        <v>8759</v>
      </c>
      <c r="F100" s="76">
        <v>4653</v>
      </c>
      <c r="G100" s="76">
        <v>2206</v>
      </c>
      <c r="H100" s="76">
        <v>2051</v>
      </c>
      <c r="I100" s="76">
        <v>1735</v>
      </c>
      <c r="J100" s="76">
        <v>1803</v>
      </c>
      <c r="K100" s="76">
        <v>1616</v>
      </c>
      <c r="L100" s="76">
        <v>1483</v>
      </c>
      <c r="M100" s="76"/>
      <c r="N100" s="76"/>
      <c r="O100" s="76"/>
    </row>
    <row r="101" spans="2:15" x14ac:dyDescent="0.25">
      <c r="B101" s="76"/>
      <c r="C101" s="76" t="s">
        <v>158</v>
      </c>
      <c r="D101" s="76">
        <v>3567</v>
      </c>
      <c r="E101" s="76">
        <v>4186</v>
      </c>
      <c r="F101" s="76">
        <v>3574</v>
      </c>
      <c r="G101" s="76">
        <v>3294</v>
      </c>
      <c r="H101" s="76">
        <v>3446</v>
      </c>
      <c r="I101" s="76">
        <v>3491</v>
      </c>
      <c r="J101" s="76">
        <v>3437</v>
      </c>
      <c r="K101" s="76">
        <v>3336</v>
      </c>
      <c r="L101" s="76">
        <v>3312</v>
      </c>
      <c r="M101" s="76"/>
      <c r="N101" s="76"/>
      <c r="O101" s="76"/>
    </row>
    <row r="102" spans="2:15" x14ac:dyDescent="0.25">
      <c r="B102" s="76"/>
      <c r="C102" s="76" t="s">
        <v>159</v>
      </c>
      <c r="D102" s="76">
        <v>9</v>
      </c>
      <c r="E102" s="76">
        <v>1.1000000000000001</v>
      </c>
      <c r="F102" s="76">
        <v>1.3</v>
      </c>
      <c r="G102" s="76">
        <v>1.5</v>
      </c>
      <c r="H102" s="76">
        <v>1.1000000000000001</v>
      </c>
      <c r="I102" s="76">
        <v>0.5</v>
      </c>
      <c r="J102" s="76">
        <v>6.9</v>
      </c>
      <c r="K102" s="76">
        <v>9.6</v>
      </c>
      <c r="L102" s="76">
        <v>13</v>
      </c>
      <c r="M102" s="76"/>
      <c r="N102" s="76"/>
      <c r="O102" s="76"/>
    </row>
    <row r="103" spans="2:15" x14ac:dyDescent="0.25">
      <c r="B103" s="76"/>
      <c r="C103" s="76" t="s">
        <v>160</v>
      </c>
      <c r="D103" s="76">
        <v>44</v>
      </c>
      <c r="E103" s="76">
        <v>28</v>
      </c>
      <c r="F103" s="76">
        <v>21</v>
      </c>
      <c r="G103" s="76">
        <v>16</v>
      </c>
      <c r="H103" s="76">
        <v>14</v>
      </c>
      <c r="I103" s="76">
        <v>13</v>
      </c>
      <c r="J103" s="76">
        <v>13</v>
      </c>
      <c r="K103" s="76">
        <v>14</v>
      </c>
      <c r="L103" s="76">
        <v>13</v>
      </c>
      <c r="M103" s="76"/>
      <c r="N103" s="76"/>
      <c r="O103" s="76"/>
    </row>
    <row r="104" spans="2:15" x14ac:dyDescent="0.25">
      <c r="B104" s="76"/>
      <c r="C104" s="76" t="s">
        <v>161</v>
      </c>
      <c r="D104" s="76">
        <v>63</v>
      </c>
      <c r="E104" s="76">
        <v>23</v>
      </c>
      <c r="F104" s="76">
        <v>37</v>
      </c>
      <c r="G104" s="76">
        <v>59</v>
      </c>
      <c r="H104" s="76">
        <v>76</v>
      </c>
      <c r="I104" s="76">
        <v>86</v>
      </c>
      <c r="J104" s="76">
        <v>95</v>
      </c>
      <c r="K104" s="76">
        <v>94</v>
      </c>
      <c r="L104" s="76">
        <v>91</v>
      </c>
      <c r="M104" s="76"/>
      <c r="N104" s="76"/>
      <c r="O104" s="76"/>
    </row>
    <row r="105" spans="2:15" x14ac:dyDescent="0.25">
      <c r="B105" s="76"/>
      <c r="C105" s="76"/>
      <c r="D105" s="76"/>
      <c r="E105" s="76"/>
      <c r="F105" s="76"/>
      <c r="G105" s="76"/>
      <c r="H105" s="76"/>
      <c r="I105" s="76"/>
      <c r="J105" s="76"/>
      <c r="K105" s="76"/>
      <c r="L105" s="76"/>
      <c r="M105" s="76"/>
      <c r="N105" s="76"/>
      <c r="O105" s="76"/>
    </row>
    <row r="106" spans="2:15" x14ac:dyDescent="0.25">
      <c r="B106" s="76"/>
      <c r="C106" s="76" t="s">
        <v>164</v>
      </c>
      <c r="D106" s="260">
        <v>927721</v>
      </c>
      <c r="E106" s="76"/>
      <c r="F106" s="76"/>
      <c r="G106" s="76"/>
      <c r="H106" s="76"/>
      <c r="I106" s="76"/>
      <c r="J106" s="76"/>
      <c r="K106" s="76"/>
      <c r="L106" s="76"/>
      <c r="M106" s="76"/>
      <c r="N106" s="76"/>
      <c r="O106" s="76"/>
    </row>
    <row r="107" spans="2:15" x14ac:dyDescent="0.25">
      <c r="B107" s="76"/>
      <c r="C107" s="76"/>
      <c r="D107" s="76"/>
      <c r="E107" s="76"/>
      <c r="F107" s="76"/>
      <c r="G107" s="76"/>
      <c r="H107" s="76"/>
      <c r="I107" s="76"/>
      <c r="J107" s="76"/>
      <c r="K107" s="76"/>
      <c r="L107" s="76"/>
      <c r="M107" s="76"/>
      <c r="N107" s="76"/>
      <c r="O107" s="76"/>
    </row>
    <row r="108" spans="2:15" ht="17" x14ac:dyDescent="0.25">
      <c r="B108" s="76"/>
      <c r="C108" s="146" t="s">
        <v>165</v>
      </c>
      <c r="D108" s="147">
        <v>1992</v>
      </c>
      <c r="E108" s="147">
        <v>2000</v>
      </c>
      <c r="F108" s="147">
        <v>2005</v>
      </c>
      <c r="G108" s="147">
        <v>2010</v>
      </c>
      <c r="H108" s="147">
        <v>2012</v>
      </c>
      <c r="I108" s="147">
        <v>2013</v>
      </c>
      <c r="J108" s="147">
        <v>2014</v>
      </c>
      <c r="K108" s="147">
        <v>2015</v>
      </c>
      <c r="L108" s="147">
        <v>2016</v>
      </c>
      <c r="M108" s="76"/>
      <c r="N108" s="76"/>
      <c r="O108" s="76"/>
    </row>
    <row r="109" spans="2:15" ht="17" x14ac:dyDescent="0.25">
      <c r="B109" s="76"/>
      <c r="C109" s="148" t="s">
        <v>166</v>
      </c>
      <c r="D109" s="261">
        <f>D96/$D$94</f>
        <v>4.9535345097629739E-2</v>
      </c>
      <c r="E109" s="261">
        <f t="shared" ref="E109:L109" si="54">E96/$D$94</f>
        <v>2.9633496919703455E-2</v>
      </c>
      <c r="F109" s="261">
        <f t="shared" si="54"/>
        <v>2.7962827607810378E-2</v>
      </c>
      <c r="G109" s="261">
        <f t="shared" si="54"/>
        <v>1.9776547979534299E-2</v>
      </c>
      <c r="H109" s="261">
        <f t="shared" si="54"/>
        <v>2.211548501618461E-2</v>
      </c>
      <c r="I109" s="261">
        <f t="shared" si="54"/>
        <v>2.2554035710556541E-2</v>
      </c>
      <c r="J109" s="261">
        <f t="shared" si="54"/>
        <v>2.2470502244961887E-2</v>
      </c>
      <c r="K109" s="261">
        <f t="shared" si="54"/>
        <v>2.1405450558630051E-2</v>
      </c>
      <c r="L109" s="261">
        <f t="shared" si="54"/>
        <v>2.1718701054610004E-2</v>
      </c>
      <c r="M109" s="76"/>
      <c r="N109" s="76"/>
      <c r="O109" s="76"/>
    </row>
    <row r="110" spans="2:15" ht="17" x14ac:dyDescent="0.25">
      <c r="B110" s="76"/>
      <c r="C110" s="148" t="s">
        <v>137</v>
      </c>
      <c r="D110" s="261">
        <f t="shared" ref="D110:L117" si="55">D97/$D$94</f>
        <v>0.51945285580035505</v>
      </c>
      <c r="E110" s="261">
        <f t="shared" si="55"/>
        <v>0.48033831053565834</v>
      </c>
      <c r="F110" s="261">
        <f t="shared" si="55"/>
        <v>0.34194424141171559</v>
      </c>
      <c r="G110" s="261">
        <f t="shared" si="55"/>
        <v>0.28054714419964499</v>
      </c>
      <c r="H110" s="261">
        <f t="shared" si="55"/>
        <v>0.26659705544533779</v>
      </c>
      <c r="I110" s="261">
        <f t="shared" si="55"/>
        <v>0.24197556646131357</v>
      </c>
      <c r="J110" s="261">
        <f t="shared" si="55"/>
        <v>0.24128641537015766</v>
      </c>
      <c r="K110" s="261">
        <f t="shared" si="55"/>
        <v>0.24063903101179909</v>
      </c>
      <c r="L110" s="261">
        <f t="shared" si="55"/>
        <v>0.2358985068393025</v>
      </c>
      <c r="M110" s="76"/>
      <c r="N110" s="76"/>
      <c r="O110" s="76"/>
    </row>
    <row r="111" spans="2:15" ht="17" x14ac:dyDescent="0.25">
      <c r="B111" s="76"/>
      <c r="C111" s="148" t="s">
        <v>167</v>
      </c>
      <c r="D111" s="261">
        <f t="shared" si="55"/>
        <v>5.5549754620444819E-3</v>
      </c>
      <c r="E111" s="261">
        <f t="shared" si="55"/>
        <v>3.3413386237861543E-4</v>
      </c>
      <c r="F111" s="261">
        <f t="shared" si="55"/>
        <v>1.2530019839198078E-4</v>
      </c>
      <c r="G111" s="261">
        <f t="shared" si="55"/>
        <v>6.2650099195990397E-4</v>
      </c>
      <c r="H111" s="261">
        <f t="shared" si="55"/>
        <v>6.0561762556124042E-4</v>
      </c>
      <c r="I111" s="261">
        <f t="shared" si="55"/>
        <v>6.4738435835856741E-4</v>
      </c>
      <c r="J111" s="261">
        <f t="shared" si="55"/>
        <v>4.5943406077059623E-4</v>
      </c>
      <c r="K111" s="261">
        <f t="shared" si="55"/>
        <v>5.6385089276391354E-4</v>
      </c>
      <c r="L111" s="261">
        <f t="shared" si="55"/>
        <v>9.397514879398559E-4</v>
      </c>
      <c r="M111" s="76"/>
      <c r="N111" s="76"/>
      <c r="O111" s="76"/>
    </row>
    <row r="112" spans="2:15" ht="17" x14ac:dyDescent="0.25">
      <c r="B112" s="76"/>
      <c r="C112" s="148" t="s">
        <v>168</v>
      </c>
      <c r="D112" s="261">
        <f t="shared" si="55"/>
        <v>0.16854965020361282</v>
      </c>
      <c r="E112" s="261">
        <f t="shared" si="55"/>
        <v>0.15497546204448157</v>
      </c>
      <c r="F112" s="261">
        <f t="shared" si="55"/>
        <v>8.6102119661689458E-2</v>
      </c>
      <c r="G112" s="261">
        <f t="shared" si="55"/>
        <v>4.341651874282134E-2</v>
      </c>
      <c r="H112" s="261">
        <f t="shared" si="55"/>
        <v>4.0263130416623161E-2</v>
      </c>
      <c r="I112" s="261">
        <f t="shared" si="55"/>
        <v>3.4019003863422784E-2</v>
      </c>
      <c r="J112" s="261">
        <f t="shared" si="55"/>
        <v>3.2390101284327032E-2</v>
      </c>
      <c r="K112" s="261">
        <f t="shared" si="55"/>
        <v>3.0865615537224601E-2</v>
      </c>
      <c r="L112" s="261">
        <f t="shared" si="55"/>
        <v>2.9174062858932859E-2</v>
      </c>
      <c r="M112" s="76"/>
      <c r="N112" s="76"/>
      <c r="O112" s="76"/>
    </row>
    <row r="113" spans="2:15" ht="17" x14ac:dyDescent="0.25">
      <c r="B113" s="76"/>
      <c r="C113" s="148" t="s">
        <v>140</v>
      </c>
      <c r="D113" s="261">
        <f t="shared" si="55"/>
        <v>0.1799937349900804</v>
      </c>
      <c r="E113" s="261">
        <f t="shared" si="55"/>
        <v>0.18291740628589329</v>
      </c>
      <c r="F113" s="261">
        <f t="shared" si="55"/>
        <v>9.7170303852981102E-2</v>
      </c>
      <c r="G113" s="261">
        <f t="shared" si="55"/>
        <v>4.60687062754516E-2</v>
      </c>
      <c r="H113" s="261">
        <f t="shared" si="55"/>
        <v>4.2831784483658764E-2</v>
      </c>
      <c r="I113" s="261">
        <f t="shared" si="55"/>
        <v>3.6232640701681113E-2</v>
      </c>
      <c r="J113" s="261">
        <f t="shared" si="55"/>
        <v>3.7652709616790229E-2</v>
      </c>
      <c r="K113" s="261">
        <f t="shared" si="55"/>
        <v>3.374752010024016E-2</v>
      </c>
      <c r="L113" s="261">
        <f t="shared" si="55"/>
        <v>3.0970032369217918E-2</v>
      </c>
      <c r="M113" s="76"/>
      <c r="N113" s="76"/>
      <c r="O113" s="76"/>
    </row>
    <row r="114" spans="2:15" ht="17" x14ac:dyDescent="0.25">
      <c r="B114" s="76"/>
      <c r="C114" s="148" t="s">
        <v>169</v>
      </c>
      <c r="D114" s="261">
        <f t="shared" si="55"/>
        <v>7.4490967944032579E-2</v>
      </c>
      <c r="E114" s="261">
        <f t="shared" si="55"/>
        <v>8.7417771744805264E-2</v>
      </c>
      <c r="F114" s="261">
        <f t="shared" si="55"/>
        <v>7.4637151508823218E-2</v>
      </c>
      <c r="G114" s="261">
        <f t="shared" si="55"/>
        <v>6.8789808917197451E-2</v>
      </c>
      <c r="H114" s="261">
        <f t="shared" si="55"/>
        <v>7.1964080609794298E-2</v>
      </c>
      <c r="I114" s="261">
        <f t="shared" si="55"/>
        <v>7.2903832097734156E-2</v>
      </c>
      <c r="J114" s="261">
        <f t="shared" si="55"/>
        <v>7.1776130312206324E-2</v>
      </c>
      <c r="K114" s="261">
        <f t="shared" si="55"/>
        <v>6.9666910305941313E-2</v>
      </c>
      <c r="L114" s="261">
        <f t="shared" si="55"/>
        <v>6.9165709512373399E-2</v>
      </c>
      <c r="M114" s="76"/>
      <c r="N114" s="76"/>
      <c r="O114" s="76"/>
    </row>
    <row r="115" spans="2:15" ht="17" x14ac:dyDescent="0.25">
      <c r="B115" s="76"/>
      <c r="C115" s="148" t="s">
        <v>142</v>
      </c>
      <c r="D115" s="261">
        <f t="shared" si="55"/>
        <v>1.8795029758797118E-4</v>
      </c>
      <c r="E115" s="261">
        <f t="shared" si="55"/>
        <v>2.2971703038529812E-5</v>
      </c>
      <c r="F115" s="261">
        <f t="shared" si="55"/>
        <v>2.7148376318262506E-5</v>
      </c>
      <c r="G115" s="261">
        <f t="shared" si="55"/>
        <v>3.1325049597995194E-5</v>
      </c>
      <c r="H115" s="261">
        <f t="shared" si="55"/>
        <v>2.2971703038529812E-5</v>
      </c>
      <c r="I115" s="261">
        <f t="shared" si="55"/>
        <v>1.0441683199331732E-5</v>
      </c>
      <c r="J115" s="261">
        <f t="shared" si="55"/>
        <v>1.440952281507779E-4</v>
      </c>
      <c r="K115" s="261">
        <f t="shared" si="55"/>
        <v>2.0048031742716924E-4</v>
      </c>
      <c r="L115" s="261">
        <f t="shared" si="55"/>
        <v>2.7148376318262505E-4</v>
      </c>
      <c r="M115" s="76"/>
      <c r="N115" s="76"/>
      <c r="O115" s="76"/>
    </row>
    <row r="116" spans="2:15" ht="17" x14ac:dyDescent="0.25">
      <c r="B116" s="76"/>
      <c r="C116" s="148" t="s">
        <v>170</v>
      </c>
      <c r="D116" s="261">
        <f t="shared" si="55"/>
        <v>9.1886812154119246E-4</v>
      </c>
      <c r="E116" s="261">
        <f t="shared" si="55"/>
        <v>5.8473425916257698E-4</v>
      </c>
      <c r="F116" s="261">
        <f t="shared" si="55"/>
        <v>4.3855069437193274E-4</v>
      </c>
      <c r="G116" s="261">
        <f t="shared" si="55"/>
        <v>3.3413386237861543E-4</v>
      </c>
      <c r="H116" s="261">
        <f t="shared" si="55"/>
        <v>2.9236712958128849E-4</v>
      </c>
      <c r="I116" s="261">
        <f t="shared" si="55"/>
        <v>2.7148376318262505E-4</v>
      </c>
      <c r="J116" s="261">
        <f t="shared" si="55"/>
        <v>2.7148376318262505E-4</v>
      </c>
      <c r="K116" s="261">
        <f t="shared" si="55"/>
        <v>2.9236712958128849E-4</v>
      </c>
      <c r="L116" s="261">
        <f t="shared" si="55"/>
        <v>2.7148376318262505E-4</v>
      </c>
      <c r="M116" s="76"/>
      <c r="N116" s="76"/>
      <c r="O116" s="76"/>
    </row>
    <row r="117" spans="2:15" ht="17" x14ac:dyDescent="0.25">
      <c r="B117" s="76"/>
      <c r="C117" s="148" t="s">
        <v>171</v>
      </c>
      <c r="D117" s="261">
        <f t="shared" si="55"/>
        <v>1.3156520831157984E-3</v>
      </c>
      <c r="E117" s="261">
        <f t="shared" si="55"/>
        <v>4.8031742716925967E-4</v>
      </c>
      <c r="F117" s="261">
        <f t="shared" si="55"/>
        <v>7.7268455675054816E-4</v>
      </c>
      <c r="G117" s="261">
        <f t="shared" si="55"/>
        <v>1.2321186175211444E-3</v>
      </c>
      <c r="H117" s="261">
        <f t="shared" si="55"/>
        <v>1.5871358462984232E-3</v>
      </c>
      <c r="I117" s="261">
        <f t="shared" si="55"/>
        <v>1.795969510285058E-3</v>
      </c>
      <c r="J117" s="261">
        <f t="shared" si="55"/>
        <v>1.9839198078730291E-3</v>
      </c>
      <c r="K117" s="261">
        <f t="shared" si="55"/>
        <v>1.9630364414743658E-3</v>
      </c>
      <c r="L117" s="261">
        <f t="shared" si="55"/>
        <v>1.9003863422783753E-3</v>
      </c>
      <c r="M117" s="76"/>
      <c r="N117" s="76"/>
      <c r="O117" s="76"/>
    </row>
    <row r="118" spans="2:15" x14ac:dyDescent="0.25">
      <c r="B118" s="76"/>
      <c r="C118" s="76"/>
      <c r="D118" s="76"/>
      <c r="E118" s="76"/>
      <c r="F118" s="76"/>
      <c r="G118" s="76"/>
      <c r="H118" s="76"/>
      <c r="I118" s="76"/>
      <c r="J118" s="76"/>
      <c r="K118" s="76"/>
      <c r="L118" s="76"/>
      <c r="M118" s="76"/>
      <c r="N118" s="76"/>
      <c r="O118" s="76"/>
    </row>
    <row r="119" spans="2:15" x14ac:dyDescent="0.25">
      <c r="B119" s="76"/>
      <c r="C119" s="76"/>
      <c r="D119" s="76"/>
      <c r="E119" s="76"/>
      <c r="F119" s="76"/>
      <c r="G119" s="76"/>
      <c r="H119" s="76"/>
      <c r="I119" s="76"/>
      <c r="J119" s="76"/>
      <c r="K119" s="76"/>
      <c r="L119" s="76"/>
      <c r="M119" s="76"/>
      <c r="N119" s="76"/>
      <c r="O119" s="76"/>
    </row>
    <row r="120" spans="2:15" x14ac:dyDescent="0.25">
      <c r="B120" s="76"/>
      <c r="C120" s="76"/>
      <c r="D120" s="76"/>
      <c r="E120" s="76"/>
      <c r="F120" s="76"/>
      <c r="G120" s="76"/>
      <c r="H120" s="76"/>
      <c r="I120" s="76"/>
      <c r="J120" s="76"/>
      <c r="K120" s="76"/>
      <c r="L120" s="76"/>
      <c r="M120" s="76"/>
      <c r="N120" s="76"/>
      <c r="O120" s="76"/>
    </row>
    <row r="121" spans="2:15" x14ac:dyDescent="0.25">
      <c r="B121" s="76"/>
      <c r="C121" s="76"/>
      <c r="D121" s="76"/>
      <c r="E121" s="76"/>
      <c r="F121" s="76"/>
      <c r="G121" s="76"/>
      <c r="H121" s="76"/>
      <c r="I121" s="76"/>
      <c r="J121" s="76"/>
      <c r="K121" s="76"/>
      <c r="L121" s="76"/>
      <c r="M121" s="76"/>
      <c r="N121" s="76"/>
      <c r="O121" s="76"/>
    </row>
    <row r="122" spans="2:15" x14ac:dyDescent="0.25">
      <c r="B122" s="76"/>
      <c r="C122" s="76"/>
      <c r="D122" s="76"/>
      <c r="E122" s="76"/>
      <c r="F122" s="76"/>
      <c r="G122" s="76"/>
      <c r="H122" s="76"/>
      <c r="I122" s="76"/>
      <c r="J122" s="76"/>
      <c r="K122" s="76"/>
      <c r="L122" s="76"/>
      <c r="M122" s="76"/>
      <c r="N122" s="76"/>
      <c r="O122" s="76"/>
    </row>
    <row r="123" spans="2:15" x14ac:dyDescent="0.25">
      <c r="B123" s="76"/>
      <c r="C123" s="76"/>
      <c r="D123" s="76"/>
      <c r="E123" s="76"/>
      <c r="F123" s="76"/>
      <c r="G123" s="76"/>
      <c r="H123" s="76"/>
      <c r="I123" s="76"/>
      <c r="J123" s="76"/>
      <c r="K123" s="76"/>
      <c r="L123" s="76"/>
      <c r="M123" s="76"/>
      <c r="N123" s="76"/>
      <c r="O123" s="76"/>
    </row>
    <row r="124" spans="2:15" x14ac:dyDescent="0.25">
      <c r="B124" s="76"/>
      <c r="C124" s="76"/>
      <c r="D124" s="76"/>
      <c r="E124" s="76"/>
      <c r="F124" s="76"/>
      <c r="G124" s="76"/>
      <c r="H124" s="76"/>
      <c r="I124" s="76"/>
      <c r="J124" s="76"/>
      <c r="K124" s="76"/>
      <c r="L124" s="76"/>
      <c r="M124" s="76"/>
      <c r="N124" s="76"/>
      <c r="O124" s="76"/>
    </row>
    <row r="125" spans="2:15" x14ac:dyDescent="0.25">
      <c r="B125" s="76"/>
      <c r="C125" s="76"/>
      <c r="D125" s="76"/>
      <c r="E125" s="76"/>
      <c r="F125" s="76"/>
      <c r="G125" s="76"/>
      <c r="H125" s="76"/>
      <c r="I125" s="76"/>
      <c r="J125" s="76"/>
      <c r="K125" s="76"/>
      <c r="L125" s="76"/>
      <c r="M125" s="76"/>
      <c r="N125" s="76"/>
      <c r="O125" s="76"/>
    </row>
    <row r="126" spans="2:15" x14ac:dyDescent="0.25">
      <c r="B126" s="76"/>
      <c r="C126" s="76"/>
      <c r="D126" s="76"/>
      <c r="E126" s="76"/>
      <c r="F126" s="76"/>
      <c r="G126" s="76"/>
      <c r="H126" s="76"/>
      <c r="I126" s="76"/>
      <c r="J126" s="76"/>
      <c r="K126" s="76"/>
      <c r="L126" s="76"/>
      <c r="M126" s="76"/>
      <c r="N126" s="76"/>
      <c r="O126" s="76"/>
    </row>
    <row r="127" spans="2:15" x14ac:dyDescent="0.25">
      <c r="B127" s="76"/>
      <c r="C127" s="76"/>
      <c r="D127" s="76"/>
      <c r="E127" s="76"/>
      <c r="F127" s="76"/>
      <c r="G127" s="76"/>
      <c r="H127" s="76"/>
      <c r="I127" s="76"/>
      <c r="J127" s="76"/>
      <c r="K127" s="76"/>
      <c r="L127" s="76"/>
      <c r="M127" s="76"/>
      <c r="N127" s="76"/>
      <c r="O127" s="76"/>
    </row>
    <row r="128" spans="2:15" x14ac:dyDescent="0.25">
      <c r="B128" s="76"/>
      <c r="C128" s="76"/>
      <c r="D128" s="76"/>
      <c r="E128" s="76"/>
      <c r="F128" s="76"/>
      <c r="G128" s="76"/>
      <c r="H128" s="76"/>
      <c r="I128" s="76"/>
      <c r="J128" s="76"/>
      <c r="K128" s="76"/>
      <c r="L128" s="76"/>
      <c r="M128" s="76"/>
      <c r="N128" s="76"/>
      <c r="O128" s="76"/>
    </row>
    <row r="129" spans="2:15" x14ac:dyDescent="0.25">
      <c r="B129" s="76"/>
      <c r="C129" s="76"/>
      <c r="D129" s="76"/>
      <c r="E129" s="76"/>
      <c r="F129" s="76"/>
      <c r="G129" s="76"/>
      <c r="H129" s="76"/>
      <c r="I129" s="76"/>
      <c r="J129" s="76"/>
      <c r="K129" s="76"/>
      <c r="L129" s="76"/>
      <c r="M129" s="76"/>
      <c r="N129" s="76"/>
      <c r="O129" s="76"/>
    </row>
    <row r="130" spans="2:15" x14ac:dyDescent="0.25">
      <c r="B130" s="76"/>
      <c r="C130" s="76"/>
      <c r="D130" s="76"/>
      <c r="E130" s="76"/>
      <c r="F130" s="76"/>
      <c r="G130" s="76"/>
      <c r="H130" s="76"/>
      <c r="I130" s="76"/>
      <c r="J130" s="76"/>
      <c r="K130" s="76"/>
      <c r="L130" s="76"/>
      <c r="M130" s="76"/>
      <c r="N130" s="76"/>
      <c r="O130" s="76"/>
    </row>
    <row r="131" spans="2:15" x14ac:dyDescent="0.25">
      <c r="B131" s="76"/>
      <c r="C131" s="76"/>
      <c r="D131" s="76"/>
      <c r="E131" s="76"/>
      <c r="F131" s="76"/>
      <c r="G131" s="76"/>
      <c r="H131" s="76"/>
      <c r="I131" s="76"/>
      <c r="J131" s="76"/>
      <c r="K131" s="76"/>
      <c r="L131" s="76"/>
      <c r="M131" s="76"/>
      <c r="N131" s="76"/>
      <c r="O131" s="76"/>
    </row>
    <row r="132" spans="2:15" x14ac:dyDescent="0.25">
      <c r="B132" s="76"/>
      <c r="C132" s="76"/>
      <c r="D132" s="76"/>
      <c r="E132" s="76"/>
      <c r="F132" s="76"/>
      <c r="G132" s="76"/>
      <c r="H132" s="76"/>
      <c r="I132" s="76"/>
      <c r="J132" s="76"/>
      <c r="K132" s="76"/>
      <c r="L132" s="76"/>
      <c r="M132" s="76"/>
      <c r="N132" s="76"/>
      <c r="O132" s="76"/>
    </row>
    <row r="133" spans="2:15" x14ac:dyDescent="0.25">
      <c r="B133" s="76"/>
      <c r="C133" s="76"/>
      <c r="D133" s="76"/>
      <c r="E133" s="76"/>
      <c r="F133" s="76"/>
      <c r="G133" s="76"/>
      <c r="H133" s="76"/>
      <c r="I133" s="76"/>
      <c r="J133" s="76"/>
      <c r="K133" s="76"/>
      <c r="L133" s="76"/>
      <c r="M133" s="76"/>
      <c r="N133" s="76"/>
      <c r="O133" s="76"/>
    </row>
    <row r="134" spans="2:15" x14ac:dyDescent="0.25">
      <c r="B134" s="76"/>
      <c r="C134" s="76"/>
      <c r="D134" s="76"/>
      <c r="E134" s="76"/>
      <c r="F134" s="76"/>
      <c r="G134" s="76"/>
      <c r="H134" s="76"/>
      <c r="I134" s="76"/>
      <c r="J134" s="76"/>
      <c r="K134" s="76"/>
      <c r="L134" s="76"/>
      <c r="M134" s="76"/>
      <c r="N134" s="76"/>
      <c r="O134" s="76"/>
    </row>
    <row r="135" spans="2:15" x14ac:dyDescent="0.25">
      <c r="B135" s="76"/>
      <c r="C135" s="76"/>
      <c r="D135" s="76"/>
      <c r="E135" s="76"/>
      <c r="F135" s="76"/>
      <c r="G135" s="76"/>
      <c r="H135" s="76"/>
      <c r="I135" s="76"/>
      <c r="J135" s="76"/>
      <c r="K135" s="76"/>
      <c r="L135" s="76"/>
      <c r="M135" s="76"/>
      <c r="N135" s="76"/>
      <c r="O135" s="76"/>
    </row>
    <row r="136" spans="2:15" x14ac:dyDescent="0.25">
      <c r="B136" s="76"/>
      <c r="C136" s="76"/>
      <c r="D136" s="76"/>
      <c r="E136" s="76"/>
      <c r="F136" s="76"/>
      <c r="G136" s="76"/>
      <c r="H136" s="76"/>
      <c r="I136" s="76"/>
      <c r="J136" s="76"/>
      <c r="K136" s="76"/>
      <c r="L136" s="76"/>
      <c r="M136" s="76"/>
      <c r="N136" s="76"/>
      <c r="O136" s="76"/>
    </row>
    <row r="137" spans="2:15" x14ac:dyDescent="0.25">
      <c r="B137" s="76"/>
      <c r="C137" s="76"/>
      <c r="D137" s="76"/>
      <c r="E137" s="76"/>
      <c r="F137" s="76"/>
      <c r="G137" s="76"/>
      <c r="H137" s="76"/>
      <c r="I137" s="76"/>
      <c r="J137" s="76"/>
      <c r="K137" s="76"/>
      <c r="L137" s="76"/>
      <c r="M137" s="76"/>
      <c r="N137" s="76"/>
      <c r="O137" s="76"/>
    </row>
    <row r="138" spans="2:15" x14ac:dyDescent="0.25">
      <c r="B138" s="76"/>
      <c r="C138" s="76"/>
      <c r="D138" s="76"/>
      <c r="E138" s="76"/>
      <c r="F138" s="76"/>
      <c r="G138" s="76"/>
      <c r="H138" s="76"/>
      <c r="I138" s="76"/>
      <c r="J138" s="76"/>
      <c r="K138" s="76"/>
      <c r="L138" s="76"/>
      <c r="M138" s="76"/>
      <c r="N138" s="76"/>
      <c r="O138" s="76"/>
    </row>
    <row r="139" spans="2:15" x14ac:dyDescent="0.25">
      <c r="B139" s="76"/>
      <c r="C139" s="76"/>
      <c r="D139" s="76"/>
      <c r="E139" s="76"/>
      <c r="F139" s="76"/>
      <c r="G139" s="76"/>
      <c r="H139" s="76"/>
      <c r="I139" s="76"/>
      <c r="J139" s="76"/>
      <c r="K139" s="76"/>
      <c r="L139" s="76"/>
      <c r="M139" s="76"/>
      <c r="N139" s="76"/>
      <c r="O139" s="76"/>
    </row>
    <row r="140" spans="2:15" x14ac:dyDescent="0.25">
      <c r="B140" s="76"/>
      <c r="C140" s="76"/>
      <c r="D140" s="76"/>
      <c r="E140" s="76"/>
      <c r="F140" s="76"/>
      <c r="G140" s="76"/>
      <c r="H140" s="76"/>
      <c r="I140" s="76"/>
      <c r="J140" s="76"/>
      <c r="K140" s="76"/>
      <c r="L140" s="76"/>
      <c r="M140" s="76"/>
      <c r="N140" s="76"/>
      <c r="O140" s="76"/>
    </row>
    <row r="141" spans="2:15" x14ac:dyDescent="0.25">
      <c r="B141" s="76"/>
      <c r="C141" s="76"/>
      <c r="D141" s="76"/>
      <c r="E141" s="76"/>
      <c r="F141" s="76"/>
      <c r="G141" s="76"/>
      <c r="H141" s="76"/>
      <c r="I141" s="76"/>
      <c r="J141" s="76"/>
      <c r="K141" s="76"/>
      <c r="L141" s="76"/>
      <c r="M141" s="76"/>
      <c r="N141" s="76"/>
      <c r="O141" s="76"/>
    </row>
    <row r="142" spans="2:15" x14ac:dyDescent="0.25">
      <c r="B142" s="76"/>
      <c r="C142" s="76"/>
      <c r="D142" s="76"/>
      <c r="E142" s="76"/>
      <c r="F142" s="76"/>
      <c r="G142" s="76"/>
      <c r="H142" s="76"/>
      <c r="I142" s="76"/>
      <c r="J142" s="76"/>
      <c r="K142" s="76"/>
      <c r="L142" s="76"/>
      <c r="M142" s="76"/>
      <c r="N142" s="76"/>
      <c r="O142" s="76"/>
    </row>
    <row r="143" spans="2:15" x14ac:dyDescent="0.25">
      <c r="B143" s="76"/>
      <c r="C143" s="76"/>
      <c r="D143" s="76"/>
      <c r="E143" s="76"/>
      <c r="F143" s="76"/>
      <c r="G143" s="76"/>
      <c r="H143" s="76"/>
      <c r="I143" s="76"/>
      <c r="J143" s="76"/>
      <c r="K143" s="76"/>
      <c r="L143" s="76"/>
      <c r="M143" s="76"/>
      <c r="N143" s="76"/>
      <c r="O143" s="76"/>
    </row>
    <row r="144" spans="2:15" x14ac:dyDescent="0.25">
      <c r="B144" s="76"/>
      <c r="C144" s="76"/>
      <c r="D144" s="76"/>
      <c r="E144" s="76"/>
      <c r="F144" s="76"/>
      <c r="G144" s="76"/>
      <c r="H144" s="76"/>
      <c r="I144" s="76"/>
      <c r="J144" s="76"/>
      <c r="K144" s="76"/>
      <c r="L144" s="76"/>
      <c r="M144" s="76"/>
      <c r="N144" s="76"/>
      <c r="O144" s="76"/>
    </row>
    <row r="145" spans="2:15" x14ac:dyDescent="0.25">
      <c r="B145" s="76"/>
      <c r="C145" s="76"/>
      <c r="D145" s="76"/>
      <c r="E145" s="76"/>
      <c r="F145" s="76"/>
      <c r="G145" s="76"/>
      <c r="H145" s="76"/>
      <c r="I145" s="76"/>
      <c r="J145" s="76"/>
      <c r="K145" s="76"/>
      <c r="L145" s="76"/>
      <c r="M145" s="76"/>
      <c r="N145" s="76"/>
      <c r="O145" s="76"/>
    </row>
    <row r="146" spans="2:15" x14ac:dyDescent="0.25">
      <c r="B146" s="76"/>
      <c r="C146" s="76"/>
      <c r="D146" s="76"/>
      <c r="E146" s="76"/>
      <c r="F146" s="76"/>
      <c r="G146" s="76"/>
      <c r="H146" s="76"/>
      <c r="I146" s="76"/>
      <c r="J146" s="76"/>
      <c r="K146" s="76"/>
      <c r="L146" s="76"/>
      <c r="M146" s="76"/>
      <c r="N146" s="76"/>
      <c r="O146" s="76"/>
    </row>
    <row r="147" spans="2:15" x14ac:dyDescent="0.25">
      <c r="B147" s="76"/>
      <c r="C147" s="76"/>
      <c r="D147" s="76"/>
      <c r="E147" s="76"/>
      <c r="F147" s="76"/>
      <c r="G147" s="76"/>
      <c r="H147" s="76"/>
      <c r="I147" s="76"/>
      <c r="J147" s="76"/>
      <c r="K147" s="76"/>
      <c r="L147" s="76"/>
      <c r="M147" s="76"/>
      <c r="N147" s="76"/>
      <c r="O147" s="76"/>
    </row>
    <row r="148" spans="2:15" x14ac:dyDescent="0.25">
      <c r="B148" s="76"/>
      <c r="C148" s="76"/>
      <c r="D148" s="76"/>
      <c r="E148" s="76"/>
      <c r="F148" s="76"/>
      <c r="G148" s="76"/>
      <c r="H148" s="76"/>
      <c r="I148" s="76"/>
      <c r="J148" s="76"/>
      <c r="K148" s="76"/>
      <c r="L148" s="76"/>
      <c r="M148" s="76"/>
      <c r="N148" s="76"/>
      <c r="O148" s="76"/>
    </row>
    <row r="149" spans="2:15" x14ac:dyDescent="0.25">
      <c r="B149" s="76"/>
      <c r="C149" s="76"/>
      <c r="D149" s="76"/>
      <c r="E149" s="76"/>
      <c r="F149" s="76"/>
      <c r="G149" s="76"/>
      <c r="H149" s="76"/>
      <c r="I149" s="76"/>
      <c r="J149" s="76"/>
      <c r="K149" s="76"/>
      <c r="L149" s="76"/>
      <c r="M149" s="76"/>
      <c r="N149" s="76"/>
      <c r="O149" s="76"/>
    </row>
    <row r="150" spans="2:15" x14ac:dyDescent="0.25">
      <c r="B150" s="76"/>
      <c r="C150" s="76"/>
      <c r="D150" s="76"/>
      <c r="E150" s="76"/>
      <c r="F150" s="76"/>
      <c r="G150" s="76"/>
      <c r="H150" s="76"/>
      <c r="I150" s="76"/>
      <c r="J150" s="76"/>
      <c r="K150" s="76"/>
      <c r="L150" s="76"/>
      <c r="M150" s="76"/>
      <c r="N150" s="76"/>
      <c r="O150" s="76"/>
    </row>
    <row r="151" spans="2:15" x14ac:dyDescent="0.25">
      <c r="B151" s="76"/>
      <c r="C151" s="76"/>
      <c r="D151" s="76"/>
      <c r="E151" s="76"/>
      <c r="F151" s="76"/>
      <c r="G151" s="76"/>
      <c r="H151" s="76"/>
      <c r="I151" s="76"/>
      <c r="J151" s="76"/>
      <c r="K151" s="76"/>
      <c r="L151" s="76"/>
      <c r="M151" s="76"/>
      <c r="N151" s="76"/>
      <c r="O151" s="76"/>
    </row>
    <row r="152" spans="2:15" x14ac:dyDescent="0.25">
      <c r="B152" s="76"/>
      <c r="C152" s="76"/>
      <c r="D152" s="76"/>
      <c r="E152" s="76"/>
      <c r="F152" s="76"/>
      <c r="G152" s="76"/>
      <c r="H152" s="76"/>
      <c r="I152" s="76"/>
      <c r="J152" s="76"/>
      <c r="K152" s="76"/>
      <c r="L152" s="76"/>
      <c r="M152" s="76"/>
      <c r="N152" s="76"/>
      <c r="O152" s="76"/>
    </row>
    <row r="153" spans="2:15" x14ac:dyDescent="0.25">
      <c r="B153" s="76"/>
      <c r="C153" s="76"/>
      <c r="D153" s="76"/>
      <c r="E153" s="76"/>
      <c r="F153" s="76"/>
      <c r="G153" s="76"/>
      <c r="H153" s="76"/>
      <c r="I153" s="76"/>
      <c r="J153" s="76"/>
      <c r="K153" s="76"/>
      <c r="L153" s="76"/>
      <c r="M153" s="76"/>
      <c r="N153" s="76"/>
      <c r="O153" s="76"/>
    </row>
    <row r="154" spans="2:15" x14ac:dyDescent="0.25">
      <c r="B154" s="76"/>
      <c r="C154" s="76"/>
      <c r="D154" s="76"/>
      <c r="E154" s="76"/>
      <c r="F154" s="76"/>
      <c r="G154" s="76"/>
      <c r="H154" s="76"/>
      <c r="I154" s="76"/>
      <c r="J154" s="76"/>
      <c r="K154" s="76"/>
      <c r="L154" s="76"/>
      <c r="M154" s="76"/>
      <c r="N154" s="76"/>
      <c r="O154" s="76"/>
    </row>
    <row r="155" spans="2:15" x14ac:dyDescent="0.25">
      <c r="B155" s="76"/>
      <c r="C155" s="76"/>
      <c r="D155" s="76"/>
      <c r="E155" s="76"/>
      <c r="F155" s="76"/>
      <c r="G155" s="76"/>
      <c r="H155" s="76"/>
      <c r="I155" s="76"/>
      <c r="J155" s="76"/>
      <c r="K155" s="76"/>
      <c r="L155" s="76"/>
      <c r="M155" s="76"/>
      <c r="N155" s="76"/>
      <c r="O155" s="76"/>
    </row>
    <row r="156" spans="2:15" x14ac:dyDescent="0.25">
      <c r="B156" s="76"/>
      <c r="C156" s="76"/>
      <c r="D156" s="76"/>
      <c r="E156" s="76"/>
      <c r="F156" s="76"/>
      <c r="G156" s="76"/>
      <c r="H156" s="76"/>
      <c r="I156" s="76"/>
      <c r="J156" s="76"/>
      <c r="K156" s="76"/>
      <c r="L156" s="76"/>
      <c r="M156" s="76"/>
      <c r="N156" s="76"/>
      <c r="O156" s="76"/>
    </row>
    <row r="157" spans="2:15" x14ac:dyDescent="0.25">
      <c r="B157" s="76"/>
      <c r="C157" s="76"/>
      <c r="D157" s="76"/>
      <c r="E157" s="76"/>
      <c r="F157" s="76"/>
      <c r="G157" s="76"/>
      <c r="H157" s="76"/>
      <c r="I157" s="76"/>
      <c r="J157" s="76"/>
      <c r="K157" s="76"/>
      <c r="L157" s="76"/>
      <c r="M157" s="76"/>
      <c r="N157" s="76"/>
      <c r="O157" s="76"/>
    </row>
    <row r="158" spans="2:15" x14ac:dyDescent="0.25">
      <c r="B158" s="76"/>
      <c r="C158" s="76"/>
      <c r="D158" s="76"/>
      <c r="E158" s="76"/>
      <c r="F158" s="76"/>
      <c r="G158" s="76"/>
      <c r="H158" s="76"/>
      <c r="I158" s="76"/>
      <c r="J158" s="76"/>
      <c r="K158" s="76"/>
      <c r="L158" s="76"/>
      <c r="M158" s="76"/>
      <c r="N158" s="76"/>
      <c r="O158" s="76"/>
    </row>
    <row r="159" spans="2:15" x14ac:dyDescent="0.25">
      <c r="B159" s="76"/>
      <c r="C159" s="76"/>
      <c r="D159" s="76"/>
      <c r="E159" s="76"/>
      <c r="F159" s="76"/>
      <c r="G159" s="76"/>
      <c r="H159" s="76"/>
      <c r="I159" s="76"/>
      <c r="J159" s="76"/>
      <c r="K159" s="76"/>
      <c r="L159" s="76"/>
      <c r="M159" s="76"/>
      <c r="N159" s="76"/>
      <c r="O159" s="76"/>
    </row>
    <row r="160" spans="2:15" x14ac:dyDescent="0.25">
      <c r="B160" s="76"/>
      <c r="C160" s="76"/>
      <c r="D160" s="76"/>
      <c r="E160" s="76"/>
      <c r="F160" s="76"/>
      <c r="G160" s="76"/>
      <c r="H160" s="76"/>
      <c r="I160" s="76"/>
      <c r="J160" s="76"/>
      <c r="K160" s="76"/>
      <c r="L160" s="76"/>
      <c r="M160" s="76"/>
      <c r="N160" s="76"/>
      <c r="O160" s="76"/>
    </row>
    <row r="161" spans="2:15" x14ac:dyDescent="0.25">
      <c r="B161" s="76"/>
      <c r="C161" s="76"/>
      <c r="D161" s="76"/>
      <c r="E161" s="76"/>
      <c r="F161" s="76"/>
      <c r="G161" s="76"/>
      <c r="H161" s="76"/>
      <c r="I161" s="76"/>
      <c r="J161" s="76"/>
      <c r="K161" s="76"/>
      <c r="L161" s="76"/>
      <c r="M161" s="76"/>
      <c r="N161" s="76"/>
      <c r="O161" s="76"/>
    </row>
    <row r="162" spans="2:15" x14ac:dyDescent="0.25">
      <c r="B162" s="76"/>
      <c r="C162" s="76"/>
      <c r="D162" s="76"/>
      <c r="E162" s="76"/>
      <c r="F162" s="76"/>
      <c r="G162" s="76"/>
      <c r="H162" s="76"/>
      <c r="I162" s="76"/>
      <c r="J162" s="76"/>
      <c r="K162" s="76"/>
      <c r="L162" s="76"/>
      <c r="M162" s="76"/>
      <c r="N162" s="76"/>
      <c r="O162" s="76"/>
    </row>
    <row r="163" spans="2:15" x14ac:dyDescent="0.25">
      <c r="B163" s="76"/>
      <c r="C163" s="76"/>
      <c r="D163" s="76"/>
      <c r="E163" s="76"/>
      <c r="F163" s="76"/>
      <c r="G163" s="76"/>
      <c r="H163" s="76"/>
      <c r="I163" s="76"/>
      <c r="J163" s="76"/>
      <c r="K163" s="76"/>
      <c r="L163" s="76"/>
      <c r="M163" s="76"/>
      <c r="N163" s="76"/>
      <c r="O163" s="76"/>
    </row>
    <row r="164" spans="2:15" x14ac:dyDescent="0.25">
      <c r="B164" s="76"/>
      <c r="C164" s="76"/>
      <c r="D164" s="76"/>
      <c r="E164" s="76"/>
      <c r="F164" s="76"/>
      <c r="G164" s="76"/>
      <c r="H164" s="76"/>
      <c r="I164" s="76"/>
      <c r="J164" s="76"/>
      <c r="K164" s="76"/>
      <c r="L164" s="76"/>
      <c r="M164" s="76"/>
      <c r="N164" s="76"/>
      <c r="O164" s="76"/>
    </row>
    <row r="165" spans="2:15" x14ac:dyDescent="0.25">
      <c r="B165" s="76"/>
      <c r="C165" s="76"/>
      <c r="D165" s="76"/>
      <c r="E165" s="76"/>
      <c r="F165" s="76"/>
      <c r="G165" s="76"/>
      <c r="H165" s="76"/>
      <c r="I165" s="76"/>
      <c r="J165" s="76"/>
      <c r="K165" s="76"/>
      <c r="L165" s="76"/>
      <c r="M165" s="76"/>
      <c r="N165" s="76"/>
      <c r="O165" s="76"/>
    </row>
    <row r="166" spans="2:15" x14ac:dyDescent="0.25">
      <c r="B166" s="76"/>
      <c r="C166" s="76"/>
      <c r="D166" s="76"/>
      <c r="E166" s="76"/>
      <c r="F166" s="76"/>
      <c r="G166" s="76"/>
      <c r="H166" s="76"/>
      <c r="I166" s="76"/>
      <c r="J166" s="76"/>
      <c r="K166" s="76"/>
      <c r="L166" s="76"/>
      <c r="M166" s="76"/>
      <c r="N166" s="76"/>
      <c r="O166" s="76"/>
    </row>
    <row r="167" spans="2:15" x14ac:dyDescent="0.25">
      <c r="B167" s="76"/>
      <c r="C167" s="76"/>
      <c r="D167" s="76"/>
      <c r="E167" s="76"/>
      <c r="F167" s="76"/>
      <c r="G167" s="76"/>
      <c r="H167" s="76"/>
      <c r="I167" s="76"/>
      <c r="J167" s="76"/>
      <c r="K167" s="76"/>
      <c r="L167" s="76"/>
      <c r="M167" s="76"/>
      <c r="N167" s="76"/>
      <c r="O167" s="76"/>
    </row>
    <row r="168" spans="2:15" x14ac:dyDescent="0.25">
      <c r="B168" s="76"/>
      <c r="C168" s="76"/>
      <c r="D168" s="76"/>
      <c r="E168" s="76"/>
      <c r="F168" s="76"/>
      <c r="G168" s="76"/>
      <c r="H168" s="76"/>
      <c r="I168" s="76"/>
      <c r="J168" s="76"/>
      <c r="K168" s="76"/>
      <c r="L168" s="76"/>
      <c r="M168" s="76"/>
      <c r="N168" s="76"/>
      <c r="O168" s="76"/>
    </row>
    <row r="169" spans="2:15" x14ac:dyDescent="0.25">
      <c r="B169" s="76"/>
      <c r="C169" s="76"/>
      <c r="D169" s="76"/>
      <c r="E169" s="76"/>
      <c r="F169" s="76"/>
      <c r="G169" s="76"/>
      <c r="H169" s="76"/>
      <c r="I169" s="76"/>
      <c r="J169" s="76"/>
      <c r="K169" s="76"/>
      <c r="L169" s="76"/>
      <c r="M169" s="76"/>
      <c r="N169" s="76"/>
      <c r="O169" s="76"/>
    </row>
    <row r="170" spans="2:15" x14ac:dyDescent="0.25">
      <c r="B170" s="76"/>
      <c r="C170" s="76"/>
      <c r="D170" s="76"/>
      <c r="E170" s="76"/>
      <c r="F170" s="76"/>
      <c r="G170" s="76"/>
      <c r="H170" s="76"/>
      <c r="I170" s="76"/>
      <c r="J170" s="76"/>
      <c r="K170" s="76"/>
      <c r="L170" s="76"/>
      <c r="M170" s="76"/>
      <c r="N170" s="76"/>
      <c r="O170" s="76"/>
    </row>
    <row r="171" spans="2:15" x14ac:dyDescent="0.25">
      <c r="B171" s="76"/>
      <c r="C171" s="76"/>
      <c r="D171" s="76"/>
      <c r="E171" s="76"/>
      <c r="F171" s="76"/>
      <c r="G171" s="76"/>
      <c r="H171" s="76"/>
      <c r="I171" s="76"/>
      <c r="J171" s="76"/>
      <c r="K171" s="76"/>
      <c r="L171" s="76"/>
      <c r="M171" s="76"/>
      <c r="N171" s="76"/>
      <c r="O171" s="76"/>
    </row>
    <row r="172" spans="2:15" x14ac:dyDescent="0.25">
      <c r="B172" s="76"/>
      <c r="C172" s="76"/>
      <c r="D172" s="76"/>
      <c r="E172" s="76"/>
      <c r="F172" s="76"/>
      <c r="G172" s="76"/>
      <c r="H172" s="76"/>
      <c r="I172" s="76"/>
      <c r="J172" s="76"/>
      <c r="K172" s="76"/>
      <c r="L172" s="76"/>
      <c r="M172" s="76"/>
      <c r="N172" s="76"/>
      <c r="O172" s="76"/>
    </row>
    <row r="173" spans="2:15" x14ac:dyDescent="0.25">
      <c r="B173" s="76"/>
      <c r="C173" s="76"/>
      <c r="D173" s="76"/>
      <c r="E173" s="76"/>
      <c r="F173" s="76"/>
      <c r="G173" s="76"/>
      <c r="H173" s="76"/>
      <c r="I173" s="76"/>
      <c r="J173" s="76"/>
      <c r="K173" s="76"/>
      <c r="L173" s="76"/>
      <c r="M173" s="76"/>
      <c r="N173" s="76"/>
      <c r="O173" s="76"/>
    </row>
    <row r="174" spans="2:15" x14ac:dyDescent="0.25">
      <c r="B174" s="76"/>
      <c r="C174" s="76"/>
      <c r="D174" s="76"/>
      <c r="E174" s="76"/>
      <c r="F174" s="76"/>
      <c r="G174" s="76"/>
      <c r="H174" s="76"/>
      <c r="I174" s="76"/>
      <c r="J174" s="76"/>
      <c r="K174" s="76"/>
      <c r="L174" s="76"/>
      <c r="M174" s="76"/>
      <c r="N174" s="76"/>
      <c r="O174" s="76"/>
    </row>
    <row r="175" spans="2:15" x14ac:dyDescent="0.25">
      <c r="B175" s="76"/>
      <c r="C175" s="76"/>
      <c r="D175" s="76"/>
      <c r="E175" s="76"/>
      <c r="F175" s="76"/>
      <c r="G175" s="76"/>
      <c r="H175" s="76"/>
      <c r="I175" s="76"/>
      <c r="J175" s="76"/>
      <c r="K175" s="76"/>
      <c r="L175" s="76"/>
      <c r="M175" s="76"/>
      <c r="N175" s="76"/>
      <c r="O175" s="76"/>
    </row>
    <row r="176" spans="2:15" x14ac:dyDescent="0.25">
      <c r="B176" s="76"/>
      <c r="C176" s="76"/>
      <c r="D176" s="76"/>
      <c r="E176" s="76"/>
      <c r="F176" s="76"/>
      <c r="G176" s="76"/>
      <c r="H176" s="76"/>
      <c r="I176" s="76"/>
      <c r="J176" s="76"/>
      <c r="K176" s="76"/>
      <c r="L176" s="76"/>
      <c r="M176" s="76"/>
      <c r="N176" s="76"/>
      <c r="O176" s="76"/>
    </row>
    <row r="177" spans="2:15" x14ac:dyDescent="0.25">
      <c r="B177" s="76"/>
      <c r="C177" s="76"/>
      <c r="D177" s="76"/>
      <c r="E177" s="76"/>
      <c r="F177" s="76"/>
      <c r="G177" s="76"/>
      <c r="H177" s="76"/>
      <c r="I177" s="76"/>
      <c r="J177" s="76"/>
      <c r="K177" s="76"/>
      <c r="L177" s="76"/>
      <c r="M177" s="76"/>
      <c r="N177" s="76"/>
      <c r="O177" s="76"/>
    </row>
    <row r="178" spans="2:15" x14ac:dyDescent="0.25">
      <c r="B178" s="76"/>
      <c r="C178" s="76"/>
      <c r="D178" s="76"/>
      <c r="E178" s="76"/>
      <c r="F178" s="76"/>
      <c r="G178" s="76"/>
      <c r="H178" s="76"/>
      <c r="I178" s="76"/>
      <c r="J178" s="76"/>
      <c r="K178" s="76"/>
      <c r="L178" s="76"/>
      <c r="M178" s="76"/>
      <c r="N178" s="76"/>
      <c r="O178" s="76"/>
    </row>
    <row r="179" spans="2:15" x14ac:dyDescent="0.25">
      <c r="B179" s="76"/>
      <c r="C179" s="76"/>
      <c r="D179" s="76"/>
      <c r="E179" s="76"/>
      <c r="F179" s="76"/>
      <c r="G179" s="76"/>
      <c r="H179" s="76"/>
      <c r="I179" s="76"/>
      <c r="J179" s="76"/>
      <c r="K179" s="76"/>
      <c r="L179" s="76"/>
      <c r="M179" s="76"/>
      <c r="N179" s="76"/>
      <c r="O179" s="76"/>
    </row>
    <row r="180" spans="2:15" x14ac:dyDescent="0.25">
      <c r="B180" s="76"/>
      <c r="C180" s="76"/>
      <c r="D180" s="76"/>
      <c r="E180" s="76"/>
      <c r="F180" s="76"/>
      <c r="G180" s="76"/>
      <c r="H180" s="76"/>
      <c r="I180" s="76"/>
      <c r="J180" s="76"/>
      <c r="K180" s="76"/>
      <c r="L180" s="76"/>
      <c r="M180" s="76"/>
      <c r="N180" s="76"/>
      <c r="O180" s="76"/>
    </row>
    <row r="181" spans="2:15" x14ac:dyDescent="0.25">
      <c r="B181" s="76"/>
      <c r="C181" s="76"/>
      <c r="D181" s="76"/>
      <c r="E181" s="76"/>
      <c r="F181" s="76"/>
      <c r="G181" s="76"/>
      <c r="H181" s="76"/>
      <c r="I181" s="76"/>
      <c r="J181" s="76"/>
      <c r="K181" s="76"/>
      <c r="L181" s="76"/>
      <c r="M181" s="76"/>
      <c r="N181" s="76"/>
      <c r="O181" s="76"/>
    </row>
    <row r="182" spans="2:15" x14ac:dyDescent="0.25">
      <c r="B182" s="76"/>
      <c r="C182" s="76"/>
      <c r="D182" s="76"/>
      <c r="E182" s="76"/>
      <c r="F182" s="76"/>
      <c r="G182" s="76"/>
      <c r="H182" s="76"/>
      <c r="I182" s="76"/>
      <c r="J182" s="76"/>
      <c r="K182" s="76"/>
      <c r="L182" s="76"/>
      <c r="M182" s="76"/>
      <c r="N182" s="76"/>
      <c r="O182" s="76"/>
    </row>
    <row r="183" spans="2:15" x14ac:dyDescent="0.25">
      <c r="B183" s="76"/>
      <c r="C183" s="76"/>
      <c r="D183" s="76"/>
      <c r="E183" s="76"/>
      <c r="F183" s="76"/>
      <c r="G183" s="76"/>
      <c r="H183" s="76"/>
      <c r="I183" s="76"/>
      <c r="J183" s="76"/>
      <c r="K183" s="76"/>
      <c r="L183" s="76"/>
      <c r="M183" s="76"/>
      <c r="N183" s="76"/>
      <c r="O183" s="76"/>
    </row>
    <row r="184" spans="2:15" x14ac:dyDescent="0.25">
      <c r="B184" s="76"/>
      <c r="C184" s="76"/>
      <c r="D184" s="76"/>
      <c r="E184" s="76"/>
      <c r="F184" s="76"/>
      <c r="G184" s="76"/>
      <c r="H184" s="76"/>
      <c r="I184" s="76"/>
      <c r="J184" s="76"/>
      <c r="K184" s="76"/>
      <c r="L184" s="76"/>
      <c r="M184" s="76"/>
      <c r="N184" s="76"/>
      <c r="O184" s="76"/>
    </row>
    <row r="185" spans="2:15" x14ac:dyDescent="0.25">
      <c r="B185" s="76"/>
      <c r="C185" s="76"/>
      <c r="D185" s="76"/>
      <c r="E185" s="76"/>
      <c r="F185" s="76"/>
      <c r="G185" s="76"/>
      <c r="H185" s="76"/>
      <c r="I185" s="76"/>
      <c r="J185" s="76"/>
      <c r="K185" s="76"/>
      <c r="L185" s="76"/>
      <c r="M185" s="76"/>
      <c r="N185" s="76"/>
      <c r="O185" s="76"/>
    </row>
    <row r="186" spans="2:15" x14ac:dyDescent="0.25">
      <c r="B186" s="76"/>
      <c r="C186" s="76"/>
      <c r="D186" s="76"/>
      <c r="E186" s="76"/>
      <c r="F186" s="76"/>
      <c r="G186" s="76"/>
      <c r="H186" s="76"/>
      <c r="I186" s="76"/>
      <c r="J186" s="76"/>
      <c r="K186" s="76"/>
      <c r="L186" s="76"/>
      <c r="M186" s="76"/>
      <c r="N186" s="76"/>
      <c r="O186" s="76"/>
    </row>
    <row r="187" spans="2:15" x14ac:dyDescent="0.25">
      <c r="B187" s="76"/>
      <c r="C187" s="76"/>
      <c r="D187" s="76"/>
      <c r="E187" s="76"/>
      <c r="F187" s="76"/>
      <c r="G187" s="76"/>
      <c r="H187" s="76"/>
      <c r="I187" s="76"/>
      <c r="J187" s="76"/>
      <c r="K187" s="76"/>
      <c r="L187" s="76"/>
      <c r="M187" s="76"/>
      <c r="N187" s="76"/>
      <c r="O187" s="76"/>
    </row>
    <row r="188" spans="2:15" x14ac:dyDescent="0.25">
      <c r="B188" s="76"/>
      <c r="C188" s="76"/>
      <c r="D188" s="76"/>
      <c r="E188" s="76"/>
      <c r="F188" s="76"/>
      <c r="G188" s="76"/>
      <c r="H188" s="76"/>
      <c r="I188" s="76"/>
      <c r="J188" s="76"/>
      <c r="K188" s="76"/>
      <c r="L188" s="76"/>
      <c r="M188" s="76"/>
      <c r="N188" s="76"/>
      <c r="O188" s="76"/>
    </row>
    <row r="189" spans="2:15" x14ac:dyDescent="0.25">
      <c r="B189" s="76"/>
      <c r="C189" s="76"/>
      <c r="D189" s="76"/>
      <c r="E189" s="76"/>
      <c r="F189" s="76"/>
      <c r="G189" s="76"/>
      <c r="H189" s="76"/>
      <c r="I189" s="76"/>
      <c r="J189" s="76"/>
      <c r="K189" s="76"/>
      <c r="L189" s="76"/>
      <c r="M189" s="76"/>
      <c r="N189" s="76"/>
      <c r="O189" s="76"/>
    </row>
    <row r="190" spans="2:15" x14ac:dyDescent="0.25">
      <c r="B190" s="76"/>
      <c r="C190" s="76"/>
      <c r="D190" s="76"/>
      <c r="E190" s="76"/>
      <c r="F190" s="76"/>
      <c r="G190" s="76"/>
      <c r="H190" s="76"/>
      <c r="I190" s="76"/>
      <c r="J190" s="76"/>
      <c r="K190" s="76"/>
      <c r="L190" s="76"/>
      <c r="M190" s="76"/>
      <c r="N190" s="76"/>
      <c r="O190" s="76"/>
    </row>
    <row r="191" spans="2:15" x14ac:dyDescent="0.25">
      <c r="B191" s="76"/>
      <c r="C191" s="76"/>
      <c r="D191" s="76"/>
      <c r="E191" s="76"/>
      <c r="F191" s="76"/>
      <c r="G191" s="76"/>
      <c r="H191" s="76"/>
      <c r="I191" s="76"/>
      <c r="J191" s="76"/>
      <c r="K191" s="76"/>
      <c r="L191" s="76"/>
      <c r="M191" s="76"/>
      <c r="N191" s="76"/>
      <c r="O191" s="76"/>
    </row>
    <row r="192" spans="2:15" x14ac:dyDescent="0.25">
      <c r="B192" s="76"/>
      <c r="C192" s="76"/>
      <c r="D192" s="76"/>
      <c r="E192" s="76"/>
      <c r="F192" s="76"/>
      <c r="G192" s="76"/>
      <c r="H192" s="76"/>
      <c r="I192" s="76"/>
      <c r="J192" s="76"/>
      <c r="K192" s="76"/>
      <c r="L192" s="76"/>
      <c r="M192" s="76"/>
      <c r="N192" s="76"/>
      <c r="O192" s="76"/>
    </row>
    <row r="193" spans="2:15" x14ac:dyDescent="0.25">
      <c r="B193" s="76"/>
      <c r="C193" s="76"/>
      <c r="D193" s="76"/>
      <c r="E193" s="76"/>
      <c r="F193" s="76"/>
      <c r="G193" s="76"/>
      <c r="H193" s="76"/>
      <c r="I193" s="76"/>
      <c r="J193" s="76"/>
      <c r="K193" s="76"/>
      <c r="L193" s="76"/>
      <c r="M193" s="76"/>
      <c r="N193" s="76"/>
      <c r="O193" s="76"/>
    </row>
    <row r="194" spans="2:15" x14ac:dyDescent="0.25">
      <c r="B194" s="76"/>
      <c r="C194" s="76"/>
      <c r="D194" s="76"/>
      <c r="E194" s="76"/>
      <c r="F194" s="76"/>
      <c r="G194" s="76"/>
      <c r="H194" s="76"/>
      <c r="I194" s="76"/>
      <c r="J194" s="76"/>
      <c r="K194" s="76"/>
      <c r="L194" s="76"/>
      <c r="M194" s="76"/>
      <c r="N194" s="76"/>
      <c r="O194" s="76"/>
    </row>
    <row r="195" spans="2:15" x14ac:dyDescent="0.25">
      <c r="B195" s="76"/>
      <c r="C195" s="76"/>
      <c r="D195" s="76"/>
      <c r="E195" s="76"/>
      <c r="F195" s="76"/>
      <c r="G195" s="76"/>
      <c r="H195" s="76"/>
      <c r="I195" s="76"/>
      <c r="J195" s="76"/>
      <c r="K195" s="76"/>
      <c r="L195" s="76"/>
      <c r="M195" s="76"/>
      <c r="N195" s="76"/>
      <c r="O195" s="76"/>
    </row>
    <row r="196" spans="2:15" x14ac:dyDescent="0.25">
      <c r="B196" s="76"/>
      <c r="C196" s="76"/>
      <c r="D196" s="76"/>
      <c r="E196" s="76"/>
      <c r="F196" s="76"/>
      <c r="G196" s="76"/>
      <c r="H196" s="76"/>
      <c r="I196" s="76"/>
      <c r="J196" s="76"/>
      <c r="K196" s="76"/>
      <c r="L196" s="76"/>
      <c r="M196" s="76"/>
      <c r="N196" s="76"/>
      <c r="O196" s="76"/>
    </row>
    <row r="197" spans="2:15" x14ac:dyDescent="0.25">
      <c r="B197" s="76"/>
      <c r="C197" s="76"/>
      <c r="D197" s="76"/>
      <c r="E197" s="76"/>
      <c r="F197" s="76"/>
      <c r="G197" s="76"/>
      <c r="H197" s="76"/>
      <c r="I197" s="76"/>
      <c r="J197" s="76"/>
      <c r="K197" s="76"/>
      <c r="L197" s="76"/>
      <c r="M197" s="76"/>
      <c r="N197" s="76"/>
      <c r="O197" s="76"/>
    </row>
    <row r="198" spans="2:15" x14ac:dyDescent="0.25">
      <c r="B198" s="76"/>
      <c r="C198" s="76"/>
      <c r="D198" s="76"/>
      <c r="E198" s="76"/>
      <c r="F198" s="76"/>
      <c r="G198" s="76"/>
      <c r="H198" s="76"/>
      <c r="I198" s="76"/>
      <c r="J198" s="76"/>
      <c r="K198" s="76"/>
      <c r="L198" s="76"/>
      <c r="M198" s="76"/>
      <c r="N198" s="76"/>
      <c r="O198" s="76"/>
    </row>
    <row r="199" spans="2:15" x14ac:dyDescent="0.25">
      <c r="B199" s="76"/>
      <c r="C199" s="76"/>
      <c r="D199" s="76"/>
      <c r="E199" s="76"/>
      <c r="F199" s="76"/>
      <c r="G199" s="76"/>
      <c r="H199" s="76"/>
      <c r="I199" s="76"/>
      <c r="J199" s="76"/>
      <c r="K199" s="76"/>
      <c r="L199" s="76"/>
      <c r="M199" s="76"/>
      <c r="N199" s="76"/>
      <c r="O199" s="76"/>
    </row>
    <row r="200" spans="2:15" x14ac:dyDescent="0.25">
      <c r="B200" s="76"/>
      <c r="C200" s="76"/>
      <c r="D200" s="76"/>
      <c r="E200" s="76"/>
      <c r="F200" s="76"/>
      <c r="G200" s="76"/>
      <c r="H200" s="76"/>
      <c r="I200" s="76"/>
      <c r="J200" s="76"/>
      <c r="K200" s="76"/>
      <c r="L200" s="76"/>
      <c r="M200" s="76"/>
      <c r="N200" s="76"/>
      <c r="O200" s="76"/>
    </row>
    <row r="201" spans="2:15" x14ac:dyDescent="0.25">
      <c r="B201" s="76"/>
      <c r="C201" s="76"/>
      <c r="D201" s="76"/>
      <c r="E201" s="76"/>
      <c r="F201" s="76"/>
      <c r="G201" s="76"/>
      <c r="H201" s="76"/>
      <c r="I201" s="76"/>
      <c r="J201" s="76"/>
      <c r="K201" s="76"/>
      <c r="L201" s="76"/>
      <c r="M201" s="76"/>
      <c r="N201" s="76"/>
      <c r="O201" s="76"/>
    </row>
    <row r="202" spans="2:15" x14ac:dyDescent="0.25">
      <c r="B202" s="76"/>
      <c r="C202" s="76"/>
      <c r="D202" s="76"/>
      <c r="E202" s="76"/>
      <c r="F202" s="76"/>
      <c r="G202" s="76"/>
      <c r="H202" s="76"/>
      <c r="I202" s="76"/>
      <c r="J202" s="76"/>
      <c r="K202" s="76"/>
      <c r="L202" s="76"/>
      <c r="M202" s="76"/>
      <c r="N202" s="76"/>
      <c r="O202" s="76"/>
    </row>
    <row r="203" spans="2:15" x14ac:dyDescent="0.25">
      <c r="B203" s="76"/>
      <c r="C203" s="76"/>
      <c r="D203" s="76"/>
      <c r="E203" s="76"/>
      <c r="F203" s="76"/>
      <c r="G203" s="76"/>
      <c r="H203" s="76"/>
      <c r="I203" s="76"/>
      <c r="J203" s="76"/>
      <c r="K203" s="76"/>
      <c r="L203" s="76"/>
      <c r="M203" s="76"/>
      <c r="N203" s="76"/>
      <c r="O203" s="76"/>
    </row>
    <row r="204" spans="2:15" x14ac:dyDescent="0.25">
      <c r="B204" s="76"/>
      <c r="C204" s="76"/>
      <c r="D204" s="76"/>
      <c r="E204" s="76"/>
      <c r="F204" s="76"/>
      <c r="G204" s="76"/>
      <c r="H204" s="76"/>
      <c r="I204" s="76"/>
      <c r="J204" s="76"/>
      <c r="K204" s="76"/>
      <c r="L204" s="76"/>
      <c r="M204" s="76"/>
      <c r="N204" s="76"/>
      <c r="O204" s="76"/>
    </row>
    <row r="205" spans="2:15" x14ac:dyDescent="0.25">
      <c r="B205" s="76"/>
      <c r="C205" s="76"/>
      <c r="D205" s="76"/>
      <c r="E205" s="76"/>
      <c r="F205" s="76"/>
      <c r="G205" s="76"/>
      <c r="H205" s="76"/>
      <c r="I205" s="76"/>
      <c r="J205" s="76"/>
      <c r="K205" s="76"/>
      <c r="L205" s="76"/>
      <c r="M205" s="76"/>
      <c r="N205" s="76"/>
      <c r="O205" s="76"/>
    </row>
    <row r="206" spans="2:15" x14ac:dyDescent="0.25">
      <c r="B206" s="76"/>
      <c r="C206" s="76"/>
      <c r="D206" s="76"/>
      <c r="E206" s="76"/>
      <c r="F206" s="76"/>
      <c r="G206" s="76"/>
      <c r="H206" s="76"/>
      <c r="I206" s="76"/>
      <c r="J206" s="76"/>
      <c r="K206" s="76"/>
      <c r="L206" s="76"/>
      <c r="M206" s="76"/>
      <c r="N206" s="76"/>
      <c r="O206" s="76"/>
    </row>
    <row r="207" spans="2:15" x14ac:dyDescent="0.25">
      <c r="B207" s="76"/>
      <c r="C207" s="76"/>
      <c r="D207" s="76"/>
      <c r="E207" s="76"/>
      <c r="F207" s="76"/>
      <c r="G207" s="76"/>
      <c r="H207" s="76"/>
      <c r="I207" s="76"/>
      <c r="J207" s="76"/>
      <c r="K207" s="76"/>
      <c r="L207" s="76"/>
      <c r="M207" s="76"/>
      <c r="N207" s="76"/>
      <c r="O207" s="76"/>
    </row>
    <row r="208" spans="2:15" x14ac:dyDescent="0.25">
      <c r="B208" s="76"/>
      <c r="C208" s="76"/>
      <c r="D208" s="76"/>
      <c r="E208" s="76"/>
      <c r="F208" s="76"/>
      <c r="G208" s="76"/>
      <c r="H208" s="76"/>
      <c r="I208" s="76"/>
      <c r="J208" s="76"/>
      <c r="K208" s="76"/>
      <c r="L208" s="76"/>
      <c r="M208" s="76"/>
      <c r="N208" s="76"/>
      <c r="O208" s="76"/>
    </row>
    <row r="209" spans="2:15" x14ac:dyDescent="0.25">
      <c r="B209" s="76"/>
      <c r="C209" s="76"/>
      <c r="D209" s="76"/>
      <c r="E209" s="76"/>
      <c r="F209" s="76"/>
      <c r="G209" s="76"/>
      <c r="H209" s="76"/>
      <c r="I209" s="76"/>
      <c r="J209" s="76"/>
      <c r="K209" s="76"/>
      <c r="L209" s="76"/>
      <c r="M209" s="76"/>
      <c r="N209" s="76"/>
      <c r="O209" s="76"/>
    </row>
  </sheetData>
  <pageMargins left="0.7" right="0.7" top="0.75" bottom="0.75" header="0.3" footer="0.3"/>
  <pageSetup paperSize="9" orientation="portrait" horizontalDpi="0" verticalDpi="0"/>
  <ignoredErrors>
    <ignoredError sqref="N34" formula="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2060"/>
  </sheetPr>
  <dimension ref="A1:M31"/>
  <sheetViews>
    <sheetView zoomScale="125" workbookViewId="0">
      <selection activeCell="O25" sqref="O25"/>
    </sheetView>
  </sheetViews>
  <sheetFormatPr baseColWidth="10" defaultRowHeight="13" x14ac:dyDescent="0.15"/>
  <cols>
    <col min="1" max="1" width="63.1640625" customWidth="1"/>
  </cols>
  <sheetData>
    <row r="1" spans="1:13" ht="16" x14ac:dyDescent="0.2">
      <c r="A1" t="s">
        <v>175</v>
      </c>
      <c r="B1" t="s">
        <v>55</v>
      </c>
      <c r="C1" s="265">
        <v>2010</v>
      </c>
      <c r="D1" s="265">
        <v>2011</v>
      </c>
      <c r="E1" s="265">
        <v>2012</v>
      </c>
      <c r="F1" s="265">
        <v>2013</v>
      </c>
      <c r="G1" s="265">
        <v>2014</v>
      </c>
      <c r="H1" s="265">
        <v>2015</v>
      </c>
      <c r="I1" s="265">
        <v>2016</v>
      </c>
      <c r="J1" s="265">
        <v>2017</v>
      </c>
      <c r="K1" t="s">
        <v>176</v>
      </c>
      <c r="L1" t="s">
        <v>177</v>
      </c>
    </row>
    <row r="2" spans="1:13" ht="16" x14ac:dyDescent="0.2">
      <c r="A2" s="266" t="s">
        <v>178</v>
      </c>
      <c r="B2" s="266" t="s">
        <v>179</v>
      </c>
      <c r="C2" s="267">
        <f t="shared" ref="C2:I2" si="0">C3+C4</f>
        <v>8787.7132119999987</v>
      </c>
      <c r="D2" s="267">
        <f t="shared" si="0"/>
        <v>9775.3343659999991</v>
      </c>
      <c r="E2" s="267">
        <f t="shared" si="0"/>
        <v>10556.168244</v>
      </c>
      <c r="F2" s="267">
        <f t="shared" si="0"/>
        <v>10219.913106</v>
      </c>
      <c r="G2" s="267">
        <f t="shared" si="0"/>
        <v>10380.877238000001</v>
      </c>
      <c r="H2" s="267">
        <f t="shared" si="0"/>
        <v>10128.444927999999</v>
      </c>
      <c r="I2" s="267">
        <f t="shared" si="0"/>
        <v>9551.966870000002</v>
      </c>
      <c r="J2" s="267">
        <f>J3+J4</f>
        <v>9061.6942400000007</v>
      </c>
      <c r="K2" t="s">
        <v>180</v>
      </c>
    </row>
    <row r="3" spans="1:13" ht="16" x14ac:dyDescent="0.2">
      <c r="A3" s="266" t="s">
        <v>181</v>
      </c>
      <c r="B3" s="266" t="s">
        <v>179</v>
      </c>
      <c r="C3" s="267">
        <v>1502.08</v>
      </c>
      <c r="D3" s="267">
        <v>1676.02</v>
      </c>
      <c r="E3" s="267">
        <v>1846.75</v>
      </c>
      <c r="F3" s="267">
        <v>1125.0899999999999</v>
      </c>
      <c r="G3" s="267">
        <v>1099.68</v>
      </c>
      <c r="H3" s="267">
        <v>1074.27</v>
      </c>
      <c r="I3" s="267">
        <v>1022.87</v>
      </c>
      <c r="J3" s="267">
        <v>976.52</v>
      </c>
      <c r="K3" s="268" t="s">
        <v>182</v>
      </c>
      <c r="L3" s="266">
        <v>2017</v>
      </c>
      <c r="M3" s="269" t="s">
        <v>183</v>
      </c>
    </row>
    <row r="4" spans="1:13" ht="16" x14ac:dyDescent="0.2">
      <c r="A4" s="266" t="s">
        <v>184</v>
      </c>
      <c r="B4" s="266" t="s">
        <v>179</v>
      </c>
      <c r="C4" s="267">
        <f t="shared" ref="C4:I4" si="1">C7+C10</f>
        <v>7285.6332119999988</v>
      </c>
      <c r="D4" s="267">
        <f t="shared" si="1"/>
        <v>8099.3143659999996</v>
      </c>
      <c r="E4" s="267">
        <f t="shared" si="1"/>
        <v>8709.4182440000004</v>
      </c>
      <c r="F4" s="267">
        <f t="shared" si="1"/>
        <v>9094.8231059999998</v>
      </c>
      <c r="G4" s="267">
        <f t="shared" si="1"/>
        <v>9281.1972380000007</v>
      </c>
      <c r="H4" s="267">
        <f t="shared" si="1"/>
        <v>9054.1749279999985</v>
      </c>
      <c r="I4" s="267">
        <f t="shared" si="1"/>
        <v>8529.0968700000012</v>
      </c>
      <c r="J4" s="267">
        <f>J7+J10</f>
        <v>8085.1742400000003</v>
      </c>
      <c r="K4" t="s">
        <v>185</v>
      </c>
      <c r="L4" s="266">
        <v>2016</v>
      </c>
      <c r="M4" s="269" t="s">
        <v>183</v>
      </c>
    </row>
    <row r="5" spans="1:13" ht="16" x14ac:dyDescent="0.2">
      <c r="A5" t="s">
        <v>186</v>
      </c>
      <c r="B5" t="s">
        <v>179</v>
      </c>
      <c r="C5" s="270">
        <v>67.012</v>
      </c>
      <c r="D5" s="270">
        <v>71.578999999999994</v>
      </c>
      <c r="E5" s="270">
        <v>74.98</v>
      </c>
      <c r="F5" s="270">
        <v>77.117000000000004</v>
      </c>
      <c r="G5" s="270">
        <v>78.188000000000002</v>
      </c>
      <c r="H5" s="270">
        <v>76.540000000000006</v>
      </c>
      <c r="I5" s="270">
        <v>74.534999999999997</v>
      </c>
      <c r="J5" s="270">
        <v>72.287000000000006</v>
      </c>
      <c r="L5" s="266">
        <v>2015</v>
      </c>
      <c r="M5" t="s">
        <v>187</v>
      </c>
    </row>
    <row r="6" spans="1:13" ht="16" x14ac:dyDescent="0.2">
      <c r="A6" t="s">
        <v>188</v>
      </c>
      <c r="B6" t="s">
        <v>179</v>
      </c>
      <c r="C6" s="270">
        <v>31.786000000000001</v>
      </c>
      <c r="D6" s="270">
        <v>33.173000000000002</v>
      </c>
      <c r="E6" s="270">
        <v>34.682000000000002</v>
      </c>
      <c r="F6" s="270">
        <v>34.896000000000001</v>
      </c>
      <c r="G6" s="270">
        <v>34.668999999999997</v>
      </c>
      <c r="H6" s="270">
        <v>35.232999999999997</v>
      </c>
      <c r="I6" s="270">
        <v>35.832000000000001</v>
      </c>
      <c r="J6" s="270">
        <v>35.520000000000003</v>
      </c>
      <c r="L6" s="266">
        <v>2014</v>
      </c>
      <c r="M6" t="s">
        <v>189</v>
      </c>
    </row>
    <row r="7" spans="1:13" ht="16" x14ac:dyDescent="0.2">
      <c r="A7" s="266" t="s">
        <v>190</v>
      </c>
      <c r="B7" t="s">
        <v>179</v>
      </c>
      <c r="C7" s="267">
        <f t="shared" ref="C7:I7" si="2">C5*C6</f>
        <v>2130.0434319999999</v>
      </c>
      <c r="D7" s="267">
        <f t="shared" si="2"/>
        <v>2374.4901669999999</v>
      </c>
      <c r="E7" s="267">
        <f t="shared" si="2"/>
        <v>2600.4563600000001</v>
      </c>
      <c r="F7" s="267">
        <f t="shared" si="2"/>
        <v>2691.0748320000002</v>
      </c>
      <c r="G7" s="267">
        <f t="shared" si="2"/>
        <v>2710.6997719999999</v>
      </c>
      <c r="H7" s="267">
        <f t="shared" si="2"/>
        <v>2696.7338199999999</v>
      </c>
      <c r="I7" s="267">
        <f t="shared" si="2"/>
        <v>2670.73812</v>
      </c>
      <c r="J7" s="267">
        <f>J5*J6</f>
        <v>2567.6342400000003</v>
      </c>
      <c r="L7" s="266">
        <v>2013</v>
      </c>
      <c r="M7" t="s">
        <v>191</v>
      </c>
    </row>
    <row r="8" spans="1:13" ht="16" x14ac:dyDescent="0.2">
      <c r="A8" t="s">
        <v>192</v>
      </c>
      <c r="B8" t="s">
        <v>179</v>
      </c>
      <c r="C8" s="270">
        <v>34.628</v>
      </c>
      <c r="D8" s="270">
        <v>37.670999999999999</v>
      </c>
      <c r="E8" s="270">
        <v>39.003</v>
      </c>
      <c r="F8" s="270">
        <v>40.194000000000003</v>
      </c>
      <c r="G8" s="270">
        <v>40.606000000000002</v>
      </c>
      <c r="H8" s="270">
        <v>39.673999999999999</v>
      </c>
      <c r="I8" s="270">
        <v>37.734999999999999</v>
      </c>
      <c r="J8" s="270">
        <v>36.54</v>
      </c>
      <c r="L8" s="266">
        <v>2012</v>
      </c>
      <c r="M8" t="s">
        <v>193</v>
      </c>
    </row>
    <row r="9" spans="1:13" ht="16" x14ac:dyDescent="0.2">
      <c r="A9" t="s">
        <v>194</v>
      </c>
      <c r="B9" t="s">
        <v>179</v>
      </c>
      <c r="C9" s="270">
        <v>148.88499999999999</v>
      </c>
      <c r="D9" s="270">
        <v>151.96899999999999</v>
      </c>
      <c r="E9" s="270">
        <v>156.62799999999999</v>
      </c>
      <c r="F9" s="270">
        <v>159.321</v>
      </c>
      <c r="G9" s="270">
        <v>161.81100000000001</v>
      </c>
      <c r="H9" s="270">
        <v>160.24199999999999</v>
      </c>
      <c r="I9" s="270">
        <v>155.25</v>
      </c>
      <c r="J9" s="271">
        <v>151</v>
      </c>
      <c r="L9" s="266">
        <v>2011</v>
      </c>
      <c r="M9" t="s">
        <v>195</v>
      </c>
    </row>
    <row r="10" spans="1:13" ht="16" x14ac:dyDescent="0.2">
      <c r="A10" s="266" t="s">
        <v>196</v>
      </c>
      <c r="B10" s="266" t="s">
        <v>179</v>
      </c>
      <c r="C10" s="267">
        <f t="shared" ref="C10:I10" si="3">C8*C9</f>
        <v>5155.5897799999993</v>
      </c>
      <c r="D10" s="267">
        <f t="shared" si="3"/>
        <v>5724.8241989999997</v>
      </c>
      <c r="E10" s="267">
        <f t="shared" si="3"/>
        <v>6108.9618839999994</v>
      </c>
      <c r="F10" s="267">
        <f t="shared" si="3"/>
        <v>6403.7482740000005</v>
      </c>
      <c r="G10" s="267">
        <f t="shared" si="3"/>
        <v>6570.4974660000007</v>
      </c>
      <c r="H10" s="267">
        <f t="shared" si="3"/>
        <v>6357.4411079999991</v>
      </c>
      <c r="I10" s="267">
        <f t="shared" si="3"/>
        <v>5858.3587500000003</v>
      </c>
      <c r="J10" s="267">
        <f>J8*J9</f>
        <v>5517.54</v>
      </c>
      <c r="L10" s="266">
        <v>2010</v>
      </c>
      <c r="M10" t="s">
        <v>197</v>
      </c>
    </row>
    <row r="12" spans="1:13" ht="20" x14ac:dyDescent="0.2">
      <c r="B12" s="272">
        <v>1000</v>
      </c>
    </row>
    <row r="13" spans="1:13" ht="16" x14ac:dyDescent="0.2">
      <c r="A13" s="266" t="s">
        <v>178</v>
      </c>
      <c r="B13" s="266" t="s">
        <v>198</v>
      </c>
      <c r="C13" s="267">
        <f>C2*$B$12</f>
        <v>8787713.2119999994</v>
      </c>
      <c r="D13" s="267">
        <f t="shared" ref="D13:J21" si="4">D2*$B$12</f>
        <v>9775334.3659999985</v>
      </c>
      <c r="E13" s="267">
        <f t="shared" si="4"/>
        <v>10556168.244000001</v>
      </c>
      <c r="F13" s="267">
        <f t="shared" si="4"/>
        <v>10219913.106000001</v>
      </c>
      <c r="G13" s="267">
        <f t="shared" si="4"/>
        <v>10380877.238000002</v>
      </c>
      <c r="H13" s="267">
        <f t="shared" si="4"/>
        <v>10128444.927999999</v>
      </c>
      <c r="I13" s="267">
        <f t="shared" si="4"/>
        <v>9551966.8700000029</v>
      </c>
      <c r="J13" s="267">
        <f t="shared" si="4"/>
        <v>9061694.2400000002</v>
      </c>
      <c r="K13" t="s">
        <v>180</v>
      </c>
    </row>
    <row r="14" spans="1:13" ht="16" x14ac:dyDescent="0.2">
      <c r="A14" s="266" t="s">
        <v>181</v>
      </c>
      <c r="B14" s="266" t="s">
        <v>198</v>
      </c>
      <c r="C14" s="267">
        <f t="shared" ref="C14:C21" si="5">C3*$B$12</f>
        <v>1502080</v>
      </c>
      <c r="D14" s="267">
        <f t="shared" si="4"/>
        <v>1676020</v>
      </c>
      <c r="E14" s="267">
        <f t="shared" si="4"/>
        <v>1846750</v>
      </c>
      <c r="F14" s="267">
        <f t="shared" si="4"/>
        <v>1125090</v>
      </c>
      <c r="G14" s="267">
        <f t="shared" si="4"/>
        <v>1099680</v>
      </c>
      <c r="H14" s="267">
        <f t="shared" si="4"/>
        <v>1074270</v>
      </c>
      <c r="I14" s="267">
        <f t="shared" si="4"/>
        <v>1022870</v>
      </c>
      <c r="J14" s="267">
        <f t="shared" si="4"/>
        <v>976520</v>
      </c>
      <c r="K14" s="268" t="s">
        <v>182</v>
      </c>
      <c r="L14" s="266">
        <v>2017</v>
      </c>
      <c r="M14" s="269" t="s">
        <v>183</v>
      </c>
    </row>
    <row r="15" spans="1:13" ht="16" x14ac:dyDescent="0.2">
      <c r="A15" s="266" t="s">
        <v>184</v>
      </c>
      <c r="B15" s="266" t="s">
        <v>198</v>
      </c>
      <c r="C15" s="267">
        <f t="shared" si="5"/>
        <v>7285633.2119999984</v>
      </c>
      <c r="D15" s="267">
        <f t="shared" si="4"/>
        <v>8099314.3659999995</v>
      </c>
      <c r="E15" s="267">
        <f t="shared" si="4"/>
        <v>8709418.2440000009</v>
      </c>
      <c r="F15" s="267">
        <f t="shared" si="4"/>
        <v>9094823.1060000006</v>
      </c>
      <c r="G15" s="267">
        <f t="shared" si="4"/>
        <v>9281197.2379999999</v>
      </c>
      <c r="H15" s="267">
        <f t="shared" si="4"/>
        <v>9054174.9279999994</v>
      </c>
      <c r="I15" s="267">
        <f t="shared" si="4"/>
        <v>8529096.870000001</v>
      </c>
      <c r="J15" s="267">
        <f t="shared" si="4"/>
        <v>8085174.2400000002</v>
      </c>
      <c r="K15" t="s">
        <v>185</v>
      </c>
      <c r="L15" s="266">
        <v>2016</v>
      </c>
      <c r="M15" s="269" t="s">
        <v>183</v>
      </c>
    </row>
    <row r="16" spans="1:13" ht="16" x14ac:dyDescent="0.2">
      <c r="A16" t="s">
        <v>186</v>
      </c>
      <c r="B16" s="266" t="s">
        <v>198</v>
      </c>
      <c r="C16" s="267">
        <f t="shared" si="5"/>
        <v>67012</v>
      </c>
      <c r="D16" s="267">
        <f t="shared" si="4"/>
        <v>71579</v>
      </c>
      <c r="E16" s="267">
        <f t="shared" si="4"/>
        <v>74980</v>
      </c>
      <c r="F16" s="267">
        <f t="shared" si="4"/>
        <v>77117</v>
      </c>
      <c r="G16" s="267">
        <f t="shared" si="4"/>
        <v>78188</v>
      </c>
      <c r="H16" s="267">
        <f t="shared" si="4"/>
        <v>76540</v>
      </c>
      <c r="I16" s="267">
        <f t="shared" si="4"/>
        <v>74535</v>
      </c>
      <c r="J16" s="267">
        <f t="shared" si="4"/>
        <v>72287</v>
      </c>
      <c r="L16" s="266">
        <v>2015</v>
      </c>
      <c r="M16" t="s">
        <v>187</v>
      </c>
    </row>
    <row r="17" spans="1:13" ht="16" x14ac:dyDescent="0.2">
      <c r="A17" t="s">
        <v>188</v>
      </c>
      <c r="B17" s="266" t="s">
        <v>198</v>
      </c>
      <c r="C17" s="267">
        <f t="shared" si="5"/>
        <v>31786</v>
      </c>
      <c r="D17" s="267">
        <f t="shared" si="4"/>
        <v>33173</v>
      </c>
      <c r="E17" s="267">
        <f t="shared" si="4"/>
        <v>34682</v>
      </c>
      <c r="F17" s="267">
        <f t="shared" si="4"/>
        <v>34896</v>
      </c>
      <c r="G17" s="267">
        <f t="shared" si="4"/>
        <v>34669</v>
      </c>
      <c r="H17" s="267">
        <f t="shared" si="4"/>
        <v>35233</v>
      </c>
      <c r="I17" s="267">
        <f t="shared" si="4"/>
        <v>35832</v>
      </c>
      <c r="J17" s="267">
        <f t="shared" si="4"/>
        <v>35520</v>
      </c>
      <c r="L17" s="266">
        <v>2014</v>
      </c>
      <c r="M17" t="s">
        <v>189</v>
      </c>
    </row>
    <row r="18" spans="1:13" ht="16" x14ac:dyDescent="0.2">
      <c r="A18" s="266" t="s">
        <v>190</v>
      </c>
      <c r="B18" s="266" t="s">
        <v>198</v>
      </c>
      <c r="C18" s="267">
        <f t="shared" si="5"/>
        <v>2130043.432</v>
      </c>
      <c r="D18" s="267">
        <f t="shared" si="4"/>
        <v>2374490.1669999999</v>
      </c>
      <c r="E18" s="267">
        <f t="shared" si="4"/>
        <v>2600456.3600000003</v>
      </c>
      <c r="F18" s="267">
        <f t="shared" si="4"/>
        <v>2691074.8320000004</v>
      </c>
      <c r="G18" s="267">
        <f t="shared" si="4"/>
        <v>2710699.7719999999</v>
      </c>
      <c r="H18" s="267">
        <f t="shared" si="4"/>
        <v>2696733.82</v>
      </c>
      <c r="I18" s="267">
        <f t="shared" si="4"/>
        <v>2670738.12</v>
      </c>
      <c r="J18" s="267">
        <f t="shared" si="4"/>
        <v>2567634.2400000002</v>
      </c>
      <c r="L18" s="266">
        <v>2013</v>
      </c>
      <c r="M18" t="s">
        <v>191</v>
      </c>
    </row>
    <row r="19" spans="1:13" ht="16" x14ac:dyDescent="0.2">
      <c r="A19" t="s">
        <v>192</v>
      </c>
      <c r="B19" s="266" t="s">
        <v>198</v>
      </c>
      <c r="C19" s="267">
        <f t="shared" si="5"/>
        <v>34628</v>
      </c>
      <c r="D19" s="267">
        <f t="shared" si="4"/>
        <v>37671</v>
      </c>
      <c r="E19" s="267">
        <f t="shared" si="4"/>
        <v>39003</v>
      </c>
      <c r="F19" s="267">
        <f t="shared" si="4"/>
        <v>40194</v>
      </c>
      <c r="G19" s="267">
        <f t="shared" si="4"/>
        <v>40606</v>
      </c>
      <c r="H19" s="267">
        <f t="shared" si="4"/>
        <v>39674</v>
      </c>
      <c r="I19" s="267">
        <f t="shared" si="4"/>
        <v>37735</v>
      </c>
      <c r="J19" s="267">
        <f t="shared" si="4"/>
        <v>36540</v>
      </c>
      <c r="L19" s="266">
        <v>2012</v>
      </c>
      <c r="M19" t="s">
        <v>193</v>
      </c>
    </row>
    <row r="20" spans="1:13" ht="16" x14ac:dyDescent="0.2">
      <c r="A20" t="s">
        <v>194</v>
      </c>
      <c r="B20" s="266" t="s">
        <v>198</v>
      </c>
      <c r="C20" s="267">
        <f t="shared" si="5"/>
        <v>148885</v>
      </c>
      <c r="D20" s="267">
        <f t="shared" si="4"/>
        <v>151969</v>
      </c>
      <c r="E20" s="267">
        <f t="shared" si="4"/>
        <v>156628</v>
      </c>
      <c r="F20" s="267">
        <f t="shared" si="4"/>
        <v>159321</v>
      </c>
      <c r="G20" s="267">
        <f t="shared" si="4"/>
        <v>161811</v>
      </c>
      <c r="H20" s="267">
        <f t="shared" si="4"/>
        <v>160242</v>
      </c>
      <c r="I20" s="267">
        <f t="shared" si="4"/>
        <v>155250</v>
      </c>
      <c r="J20" s="267">
        <f t="shared" si="4"/>
        <v>151000</v>
      </c>
      <c r="L20" s="266">
        <v>2011</v>
      </c>
      <c r="M20" t="s">
        <v>195</v>
      </c>
    </row>
    <row r="21" spans="1:13" ht="16" x14ac:dyDescent="0.2">
      <c r="A21" s="266" t="s">
        <v>196</v>
      </c>
      <c r="B21" s="266" t="s">
        <v>198</v>
      </c>
      <c r="C21" s="267">
        <f t="shared" si="5"/>
        <v>5155589.7799999993</v>
      </c>
      <c r="D21" s="267">
        <f t="shared" si="4"/>
        <v>5724824.199</v>
      </c>
      <c r="E21" s="267">
        <f t="shared" si="4"/>
        <v>6108961.8839999996</v>
      </c>
      <c r="F21" s="267">
        <f t="shared" si="4"/>
        <v>6403748.2740000002</v>
      </c>
      <c r="G21" s="267">
        <f t="shared" si="4"/>
        <v>6570497.4660000009</v>
      </c>
      <c r="H21" s="267">
        <f t="shared" si="4"/>
        <v>6357441.1079999991</v>
      </c>
      <c r="I21" s="267">
        <f t="shared" si="4"/>
        <v>5858358.75</v>
      </c>
      <c r="J21" s="267">
        <f t="shared" si="4"/>
        <v>5517540</v>
      </c>
      <c r="L21" s="266">
        <v>2010</v>
      </c>
      <c r="M21" t="s">
        <v>197</v>
      </c>
    </row>
    <row r="22" spans="1:13" ht="16" x14ac:dyDescent="0.2">
      <c r="A22" s="266"/>
      <c r="B22" s="266"/>
      <c r="C22" s="267"/>
      <c r="D22" s="267"/>
      <c r="E22" s="267"/>
      <c r="F22" s="267"/>
      <c r="G22" s="267"/>
      <c r="H22" s="267"/>
      <c r="I22" s="267"/>
      <c r="J22" s="267"/>
    </row>
    <row r="25" spans="1:13" x14ac:dyDescent="0.15">
      <c r="A25" t="s">
        <v>199</v>
      </c>
    </row>
    <row r="26" spans="1:13" ht="16" x14ac:dyDescent="0.2">
      <c r="A26" t="s">
        <v>200</v>
      </c>
      <c r="B26" s="266" t="s">
        <v>198</v>
      </c>
      <c r="C26">
        <v>61.241315999999998</v>
      </c>
      <c r="D26">
        <v>74.783698999999999</v>
      </c>
      <c r="E26">
        <v>89.430115000000001</v>
      </c>
      <c r="F26">
        <v>105.0168</v>
      </c>
      <c r="G26">
        <v>123.93600000000001</v>
      </c>
      <c r="H26">
        <v>140.99100000000001</v>
      </c>
      <c r="I26">
        <v>164.30932698431681</v>
      </c>
    </row>
    <row r="27" spans="1:13" ht="16" x14ac:dyDescent="0.2">
      <c r="A27" t="s">
        <v>201</v>
      </c>
      <c r="B27">
        <v>15000</v>
      </c>
      <c r="C27" s="267">
        <f>C26*$B$27*$B$28</f>
        <v>1377929.6099999999</v>
      </c>
      <c r="D27" s="267">
        <f t="shared" ref="D27:H27" si="6">D26*$B$27*$B$28</f>
        <v>1682633.2274999998</v>
      </c>
      <c r="E27" s="267">
        <f t="shared" si="6"/>
        <v>2012177.5875000001</v>
      </c>
      <c r="F27" s="267">
        <f t="shared" si="6"/>
        <v>2362878</v>
      </c>
      <c r="G27" s="267">
        <f t="shared" si="6"/>
        <v>2788560</v>
      </c>
      <c r="H27" s="267">
        <f t="shared" si="6"/>
        <v>3172297.5</v>
      </c>
      <c r="I27" s="267">
        <f>I26*$B$27*$B$28</f>
        <v>3696959.8571471283</v>
      </c>
    </row>
    <row r="28" spans="1:13" x14ac:dyDescent="0.15">
      <c r="A28" t="s">
        <v>209</v>
      </c>
      <c r="B28">
        <v>1.5</v>
      </c>
    </row>
    <row r="30" spans="1:13" x14ac:dyDescent="0.15">
      <c r="A30" t="s">
        <v>131</v>
      </c>
    </row>
    <row r="31" spans="1:13" ht="16" x14ac:dyDescent="0.2">
      <c r="B31" s="266"/>
    </row>
  </sheetData>
  <hyperlinks>
    <hyperlink ref="M3" r:id="rId1"/>
    <hyperlink ref="M14" r:id="rId2"/>
  </hyperlinks>
  <pageMargins left="0.7" right="0.7" top="0.75" bottom="0.75" header="0.3" footer="0.3"/>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2060"/>
  </sheetPr>
  <dimension ref="A1:Y41"/>
  <sheetViews>
    <sheetView topLeftCell="A8" workbookViewId="0">
      <selection activeCell="O25" sqref="O25"/>
    </sheetView>
  </sheetViews>
  <sheetFormatPr baseColWidth="10" defaultRowHeight="15" x14ac:dyDescent="0.25"/>
  <cols>
    <col min="1" max="1" width="29.1640625" style="76" customWidth="1"/>
    <col min="2" max="2" width="10.83203125" style="76"/>
    <col min="3" max="3" width="13.1640625" style="76" customWidth="1"/>
    <col min="4" max="4" width="15.33203125" style="76" customWidth="1"/>
    <col min="5" max="5" width="23.33203125" style="76" customWidth="1"/>
    <col min="6" max="16384" width="10.83203125" style="76"/>
  </cols>
  <sheetData>
    <row r="1" spans="1:25" x14ac:dyDescent="0.25">
      <c r="E1" s="76" t="s">
        <v>215</v>
      </c>
    </row>
    <row r="2" spans="1:25" ht="17" x14ac:dyDescent="0.25">
      <c r="A2" s="76" t="s">
        <v>210</v>
      </c>
      <c r="B2" s="273" t="s">
        <v>131</v>
      </c>
      <c r="C2" s="273" t="s">
        <v>202</v>
      </c>
      <c r="D2" s="274" t="s">
        <v>203</v>
      </c>
      <c r="E2" s="273" t="s">
        <v>204</v>
      </c>
      <c r="H2" s="275" t="s">
        <v>205</v>
      </c>
      <c r="I2" s="275" t="s">
        <v>206</v>
      </c>
      <c r="J2" s="275" t="s">
        <v>130</v>
      </c>
      <c r="K2" s="275" t="s">
        <v>207</v>
      </c>
      <c r="L2" s="276" t="s">
        <v>203</v>
      </c>
    </row>
    <row r="3" spans="1:25" x14ac:dyDescent="0.25">
      <c r="A3" s="277">
        <v>2005</v>
      </c>
      <c r="B3" s="76">
        <v>678521</v>
      </c>
      <c r="C3" s="76">
        <v>58799702</v>
      </c>
      <c r="D3" s="283">
        <v>12657578</v>
      </c>
      <c r="E3" s="278"/>
      <c r="H3" s="76">
        <v>939738</v>
      </c>
      <c r="I3" s="76">
        <v>2337264</v>
      </c>
      <c r="J3" s="76">
        <v>8072650</v>
      </c>
      <c r="K3" s="76">
        <v>1307926</v>
      </c>
      <c r="L3" s="76">
        <f>SUM(H3:K3)</f>
        <v>12657578</v>
      </c>
    </row>
    <row r="4" spans="1:25" x14ac:dyDescent="0.25">
      <c r="A4" s="277">
        <v>2006</v>
      </c>
      <c r="B4" s="76">
        <v>762341</v>
      </c>
      <c r="C4" s="76">
        <v>64743126</v>
      </c>
      <c r="D4" s="283">
        <v>14019170</v>
      </c>
      <c r="E4" s="278"/>
      <c r="H4" s="76">
        <v>1039845</v>
      </c>
      <c r="I4" s="76">
        <v>2492726</v>
      </c>
      <c r="J4" s="76">
        <v>9109855</v>
      </c>
      <c r="K4" s="76">
        <v>1376744</v>
      </c>
      <c r="L4" s="76">
        <f t="shared" ref="L4:L13" si="0">SUM(H4:K4)</f>
        <v>14019170</v>
      </c>
    </row>
    <row r="5" spans="1:25" x14ac:dyDescent="0.25">
      <c r="A5" s="277">
        <v>2007</v>
      </c>
      <c r="B5" s="76">
        <v>1098422</v>
      </c>
      <c r="C5" s="76">
        <v>69128762</v>
      </c>
      <c r="D5" s="283">
        <v>15346628</v>
      </c>
      <c r="E5" s="76">
        <v>5630000</v>
      </c>
      <c r="H5" s="76">
        <v>1042347</v>
      </c>
      <c r="I5" s="76">
        <v>2697449</v>
      </c>
      <c r="J5" s="76">
        <v>10146468</v>
      </c>
      <c r="K5" s="76">
        <v>1460364</v>
      </c>
      <c r="L5" s="76">
        <f t="shared" si="0"/>
        <v>15346628</v>
      </c>
    </row>
    <row r="6" spans="1:25" x14ac:dyDescent="0.25">
      <c r="A6" s="277">
        <v>2008</v>
      </c>
      <c r="B6" s="76">
        <v>1156568</v>
      </c>
      <c r="C6" s="76">
        <v>75336026</v>
      </c>
      <c r="D6" s="283">
        <v>16853650</v>
      </c>
      <c r="E6" s="76">
        <v>6034000</v>
      </c>
      <c r="F6" s="285">
        <f>E6/E5-1</f>
        <v>7.1758436944937776E-2</v>
      </c>
      <c r="H6" s="76">
        <v>1201862</v>
      </c>
      <c r="I6" s="76">
        <v>2903821</v>
      </c>
      <c r="J6" s="76">
        <v>11200142</v>
      </c>
      <c r="K6" s="76">
        <v>1547825</v>
      </c>
      <c r="L6" s="76">
        <f t="shared" si="0"/>
        <v>16853650</v>
      </c>
    </row>
    <row r="7" spans="1:25" x14ac:dyDescent="0.25">
      <c r="A7" s="277">
        <v>2009</v>
      </c>
      <c r="B7" s="76">
        <v>1205793</v>
      </c>
      <c r="C7" s="76">
        <v>82402105</v>
      </c>
      <c r="D7" s="283">
        <v>18459205</v>
      </c>
      <c r="E7" s="76">
        <v>6459500</v>
      </c>
      <c r="F7" s="285">
        <f t="shared" ref="F7:F12" si="1">E7/E6-1</f>
        <v>7.0517069937023447E-2</v>
      </c>
      <c r="H7" s="76">
        <v>1307805</v>
      </c>
      <c r="I7" s="76">
        <v>3146619</v>
      </c>
      <c r="J7" s="76">
        <v>12365806</v>
      </c>
      <c r="K7" s="76">
        <v>1638975</v>
      </c>
      <c r="L7" s="76">
        <f t="shared" si="0"/>
        <v>18459205</v>
      </c>
    </row>
    <row r="8" spans="1:25" x14ac:dyDescent="0.25">
      <c r="A8" s="277">
        <v>2010</v>
      </c>
      <c r="B8" s="76">
        <v>1226642</v>
      </c>
      <c r="C8" s="76">
        <v>91597791</v>
      </c>
      <c r="D8" s="283">
        <v>22740006</v>
      </c>
      <c r="E8" s="76">
        <v>6918500</v>
      </c>
      <c r="F8" s="285">
        <f t="shared" si="1"/>
        <v>7.1058131434321492E-2</v>
      </c>
      <c r="H8" s="76">
        <v>3615086</v>
      </c>
      <c r="I8" s="76">
        <v>3615086</v>
      </c>
      <c r="J8" s="76">
        <v>13749406</v>
      </c>
      <c r="K8" s="76">
        <v>1760428</v>
      </c>
      <c r="L8" s="76">
        <f t="shared" si="0"/>
        <v>22740006</v>
      </c>
    </row>
    <row r="9" spans="1:25" x14ac:dyDescent="0.25">
      <c r="A9" s="277">
        <v>2011</v>
      </c>
      <c r="B9" s="76">
        <v>1238245</v>
      </c>
      <c r="C9" s="76">
        <v>101864582</v>
      </c>
      <c r="D9" s="283">
        <v>23248031</v>
      </c>
      <c r="E9" s="76">
        <v>7397500</v>
      </c>
      <c r="F9" s="285">
        <f t="shared" si="1"/>
        <v>6.9234660692346628E-2</v>
      </c>
      <c r="H9" s="76">
        <v>1789417</v>
      </c>
      <c r="I9" s="76">
        <v>4016888</v>
      </c>
      <c r="J9" s="76">
        <v>15467473</v>
      </c>
      <c r="K9" s="76">
        <v>1974253</v>
      </c>
      <c r="L9" s="76">
        <f t="shared" si="0"/>
        <v>23248031</v>
      </c>
      <c r="O9" s="277">
        <v>2005</v>
      </c>
      <c r="P9" s="277">
        <v>2006</v>
      </c>
      <c r="Q9" s="277">
        <v>2007</v>
      </c>
      <c r="R9" s="277">
        <v>2008</v>
      </c>
      <c r="S9" s="277">
        <v>2009</v>
      </c>
      <c r="T9" s="277">
        <v>2010</v>
      </c>
      <c r="U9" s="277">
        <v>2011</v>
      </c>
      <c r="V9" s="277">
        <v>2012</v>
      </c>
      <c r="W9" s="277">
        <v>2013</v>
      </c>
      <c r="X9" s="277">
        <v>2014</v>
      </c>
      <c r="Y9" s="277">
        <v>2015</v>
      </c>
    </row>
    <row r="10" spans="1:25" x14ac:dyDescent="0.25">
      <c r="A10" s="277">
        <v>2012</v>
      </c>
      <c r="B10" s="76">
        <v>1296764</v>
      </c>
      <c r="C10" s="76">
        <v>115419175</v>
      </c>
      <c r="D10" s="283">
        <v>25810634</v>
      </c>
      <c r="E10" s="76">
        <v>7923000</v>
      </c>
      <c r="F10" s="285">
        <f t="shared" si="1"/>
        <v>7.1037512673200354E-2</v>
      </c>
      <c r="H10" s="76">
        <v>2011022</v>
      </c>
      <c r="I10" s="76">
        <v>4242968</v>
      </c>
      <c r="J10" s="76">
        <v>17569546</v>
      </c>
      <c r="K10" s="76">
        <v>1987098</v>
      </c>
      <c r="L10" s="76">
        <f t="shared" si="0"/>
        <v>25810634</v>
      </c>
      <c r="O10" s="278">
        <v>4252000</v>
      </c>
      <c r="P10" s="278">
        <v>4657000</v>
      </c>
      <c r="Q10" s="278">
        <v>5482000</v>
      </c>
      <c r="R10" s="278">
        <v>6182000</v>
      </c>
      <c r="S10" s="278">
        <v>7192000</v>
      </c>
      <c r="T10" s="278">
        <v>8409000</v>
      </c>
      <c r="U10" s="278">
        <v>9478000</v>
      </c>
      <c r="V10" s="278">
        <v>10393000</v>
      </c>
      <c r="W10" s="278">
        <v>11756000</v>
      </c>
      <c r="X10" s="278">
        <v>13403000</v>
      </c>
      <c r="Y10" s="278">
        <v>15415000</v>
      </c>
    </row>
    <row r="11" spans="1:25" x14ac:dyDescent="0.25">
      <c r="A11" s="277">
        <v>2013</v>
      </c>
      <c r="B11" s="76">
        <v>1418763</v>
      </c>
      <c r="C11" s="76">
        <v>132550294</v>
      </c>
      <c r="D11" s="283">
        <v>29571407</v>
      </c>
      <c r="E11" s="76">
        <v>8434000</v>
      </c>
      <c r="F11" s="285">
        <f t="shared" si="1"/>
        <v>6.4495771803609658E-2</v>
      </c>
      <c r="H11" s="76">
        <v>2216453</v>
      </c>
      <c r="I11" s="76">
        <v>4718672</v>
      </c>
      <c r="J11" s="76">
        <v>20503389</v>
      </c>
      <c r="K11" s="76">
        <v>2132893</v>
      </c>
      <c r="L11" s="76">
        <f t="shared" si="0"/>
        <v>29571407</v>
      </c>
    </row>
    <row r="12" spans="1:25" x14ac:dyDescent="0.25">
      <c r="A12" s="277">
        <v>2014</v>
      </c>
      <c r="B12" s="76">
        <v>1468010</v>
      </c>
      <c r="C12" s="76">
        <v>139409778</v>
      </c>
      <c r="D12" s="283">
        <v>30636128</v>
      </c>
      <c r="E12" s="76">
        <v>9010000</v>
      </c>
      <c r="F12" s="285">
        <f t="shared" si="1"/>
        <v>6.8294996442968881E-2</v>
      </c>
      <c r="H12" s="76">
        <v>2109348</v>
      </c>
      <c r="I12" s="76">
        <v>4638377</v>
      </c>
      <c r="J12" s="76">
        <v>21671515</v>
      </c>
      <c r="K12" s="76">
        <v>2216888</v>
      </c>
      <c r="L12" s="76">
        <f t="shared" si="0"/>
        <v>30636128</v>
      </c>
    </row>
    <row r="13" spans="1:25" x14ac:dyDescent="0.25">
      <c r="A13" s="277">
        <v>2015</v>
      </c>
      <c r="B13" s="76">
        <v>1527396</v>
      </c>
      <c r="C13" s="76">
        <v>154297746</v>
      </c>
      <c r="D13" s="283">
        <v>33639648</v>
      </c>
      <c r="E13" s="278">
        <f>E12*(1+F13)</f>
        <v>9613670</v>
      </c>
      <c r="F13" s="286">
        <v>6.7000000000000004E-2</v>
      </c>
      <c r="H13" s="76">
        <v>2256619</v>
      </c>
      <c r="I13" s="76">
        <v>5028312</v>
      </c>
      <c r="J13" s="76">
        <v>23807986</v>
      </c>
      <c r="K13" s="76">
        <v>2546731</v>
      </c>
      <c r="L13" s="76">
        <f t="shared" si="0"/>
        <v>33639648</v>
      </c>
    </row>
    <row r="14" spans="1:25" x14ac:dyDescent="0.25">
      <c r="A14" s="277"/>
      <c r="B14" s="76" t="s">
        <v>213</v>
      </c>
      <c r="D14" s="76" t="s">
        <v>212</v>
      </c>
    </row>
    <row r="15" spans="1:25" x14ac:dyDescent="0.25">
      <c r="A15" s="277" t="s">
        <v>211</v>
      </c>
      <c r="B15" s="76">
        <v>76650</v>
      </c>
      <c r="C15" s="76">
        <v>12000</v>
      </c>
      <c r="D15" s="76">
        <v>25000</v>
      </c>
    </row>
    <row r="16" spans="1:25" x14ac:dyDescent="0.25">
      <c r="A16" s="277" t="s">
        <v>208</v>
      </c>
      <c r="B16" s="76">
        <v>30</v>
      </c>
      <c r="C16" s="275">
        <v>1.1000000000000001</v>
      </c>
      <c r="D16" s="76">
        <v>2.5</v>
      </c>
    </row>
    <row r="17" spans="1:16" x14ac:dyDescent="0.25">
      <c r="A17" s="277"/>
    </row>
    <row r="18" spans="1:16" x14ac:dyDescent="0.25">
      <c r="A18" s="277">
        <v>2005</v>
      </c>
      <c r="B18" s="76">
        <f>B3*$B$15*$B$16</f>
        <v>1560259039500</v>
      </c>
      <c r="C18" s="76">
        <f>C3*$C$15*$C$16</f>
        <v>776156066400.00012</v>
      </c>
      <c r="D18" s="76">
        <f>D3*$D$15*$D$16</f>
        <v>791098625000</v>
      </c>
      <c r="E18" s="76">
        <f>SUM(B18:D18)</f>
        <v>3127513730900</v>
      </c>
    </row>
    <row r="19" spans="1:16" x14ac:dyDescent="0.25">
      <c r="A19" s="277">
        <v>2006</v>
      </c>
      <c r="B19" s="76">
        <f t="shared" ref="B19:B28" si="2">B4*$B$15*$B$16</f>
        <v>1753003129500</v>
      </c>
      <c r="C19" s="76">
        <f t="shared" ref="C19:C28" si="3">C4*$C$15*$C$16</f>
        <v>854609263200.00012</v>
      </c>
      <c r="D19" s="76">
        <f t="shared" ref="D19:D28" si="4">D4*$D$15*$D$16</f>
        <v>876198125000</v>
      </c>
      <c r="E19" s="76">
        <f t="shared" ref="E19:E28" si="5">SUM(B19:D19)</f>
        <v>3483810517700</v>
      </c>
    </row>
    <row r="20" spans="1:16" x14ac:dyDescent="0.25">
      <c r="A20" s="277">
        <v>2007</v>
      </c>
      <c r="B20" s="76">
        <f t="shared" si="2"/>
        <v>2525821389000</v>
      </c>
      <c r="C20" s="76">
        <f t="shared" si="3"/>
        <v>912499658400.00012</v>
      </c>
      <c r="D20" s="76">
        <f t="shared" si="4"/>
        <v>959164250000</v>
      </c>
      <c r="E20" s="76">
        <f t="shared" si="5"/>
        <v>4397485297400</v>
      </c>
    </row>
    <row r="21" spans="1:16" x14ac:dyDescent="0.25">
      <c r="A21" s="277">
        <v>2008</v>
      </c>
      <c r="B21" s="76">
        <f t="shared" si="2"/>
        <v>2659528116000</v>
      </c>
      <c r="C21" s="76">
        <f t="shared" si="3"/>
        <v>994435543200.00012</v>
      </c>
      <c r="D21" s="76">
        <f t="shared" si="4"/>
        <v>1053353125000</v>
      </c>
      <c r="E21" s="76">
        <f t="shared" si="5"/>
        <v>4707316784200</v>
      </c>
    </row>
    <row r="22" spans="1:16" x14ac:dyDescent="0.25">
      <c r="A22" s="277">
        <v>2009</v>
      </c>
      <c r="B22" s="76">
        <f t="shared" si="2"/>
        <v>2772721003500</v>
      </c>
      <c r="C22" s="76">
        <f t="shared" si="3"/>
        <v>1087707786000.0001</v>
      </c>
      <c r="D22" s="76">
        <f t="shared" si="4"/>
        <v>1153700312500</v>
      </c>
      <c r="E22" s="76">
        <f t="shared" si="5"/>
        <v>5014129102000</v>
      </c>
    </row>
    <row r="23" spans="1:16" x14ac:dyDescent="0.25">
      <c r="A23" s="277">
        <v>2010</v>
      </c>
      <c r="B23" s="76">
        <f t="shared" si="2"/>
        <v>2820663279000</v>
      </c>
      <c r="C23" s="76">
        <f t="shared" si="3"/>
        <v>1209090841200</v>
      </c>
      <c r="D23" s="76">
        <f t="shared" si="4"/>
        <v>1421250375000</v>
      </c>
      <c r="E23" s="76">
        <f t="shared" si="5"/>
        <v>5451004495200</v>
      </c>
    </row>
    <row r="24" spans="1:16" x14ac:dyDescent="0.25">
      <c r="A24" s="277">
        <v>2011</v>
      </c>
      <c r="B24" s="76">
        <f t="shared" si="2"/>
        <v>2847344377500</v>
      </c>
      <c r="C24" s="76">
        <f t="shared" si="3"/>
        <v>1344612482400</v>
      </c>
      <c r="D24" s="76">
        <f t="shared" si="4"/>
        <v>1453001937500</v>
      </c>
      <c r="E24" s="76">
        <f t="shared" si="5"/>
        <v>5644958797400</v>
      </c>
    </row>
    <row r="25" spans="1:16" x14ac:dyDescent="0.25">
      <c r="A25" s="277">
        <v>2012</v>
      </c>
      <c r="B25" s="76">
        <f t="shared" si="2"/>
        <v>2981908818000</v>
      </c>
      <c r="C25" s="76">
        <f t="shared" si="3"/>
        <v>1523533110000.0002</v>
      </c>
      <c r="D25" s="76">
        <f t="shared" si="4"/>
        <v>1613164625000</v>
      </c>
      <c r="E25" s="76">
        <f t="shared" si="5"/>
        <v>6118606553000</v>
      </c>
    </row>
    <row r="26" spans="1:16" x14ac:dyDescent="0.25">
      <c r="A26" s="277">
        <v>2013</v>
      </c>
      <c r="B26" s="76">
        <f t="shared" si="2"/>
        <v>3262445518500</v>
      </c>
      <c r="C26" s="76">
        <f t="shared" si="3"/>
        <v>1749663880800.0002</v>
      </c>
      <c r="D26" s="76">
        <f t="shared" si="4"/>
        <v>1848212937500</v>
      </c>
      <c r="E26" s="76">
        <f t="shared" si="5"/>
        <v>6860322336800</v>
      </c>
    </row>
    <row r="27" spans="1:16" x14ac:dyDescent="0.25">
      <c r="A27" s="277">
        <v>2014</v>
      </c>
      <c r="B27" s="76">
        <f t="shared" si="2"/>
        <v>3375688995000</v>
      </c>
      <c r="C27" s="76">
        <f t="shared" si="3"/>
        <v>1840209069600.0002</v>
      </c>
      <c r="D27" s="76">
        <f t="shared" si="4"/>
        <v>1914758000000</v>
      </c>
      <c r="E27" s="76">
        <f t="shared" si="5"/>
        <v>7130656064600</v>
      </c>
    </row>
    <row r="28" spans="1:16" x14ac:dyDescent="0.25">
      <c r="A28" s="277">
        <v>2015</v>
      </c>
      <c r="B28" s="76">
        <f t="shared" si="2"/>
        <v>3512247102000</v>
      </c>
      <c r="C28" s="76">
        <f t="shared" si="3"/>
        <v>2036730247200.0002</v>
      </c>
      <c r="D28" s="76">
        <f t="shared" si="4"/>
        <v>2102478000000</v>
      </c>
      <c r="E28" s="76">
        <f t="shared" si="5"/>
        <v>7651455349200</v>
      </c>
    </row>
    <row r="29" spans="1:16" x14ac:dyDescent="0.25">
      <c r="A29" s="277"/>
    </row>
    <row r="30" spans="1:16" ht="17" x14ac:dyDescent="0.25">
      <c r="A30" s="277"/>
      <c r="B30" s="273" t="s">
        <v>131</v>
      </c>
      <c r="C30" s="273" t="s">
        <v>202</v>
      </c>
      <c r="D30" s="274" t="s">
        <v>203</v>
      </c>
    </row>
    <row r="31" spans="1:16" ht="17" x14ac:dyDescent="0.25">
      <c r="A31" s="277">
        <v>2005</v>
      </c>
      <c r="B31" s="279">
        <f>B18/$E18</f>
        <v>0.49888159533387771</v>
      </c>
      <c r="C31" s="279">
        <f t="shared" ref="C31:D32" si="6">C18/$E18</f>
        <v>0.24817031456378189</v>
      </c>
      <c r="D31" s="279">
        <f t="shared" si="6"/>
        <v>0.25294809010234043</v>
      </c>
      <c r="F31" s="147">
        <v>2007</v>
      </c>
      <c r="G31" s="147">
        <f>F31+1</f>
        <v>2008</v>
      </c>
      <c r="H31" s="147">
        <f t="shared" ref="H31:P31" si="7">G31+1</f>
        <v>2009</v>
      </c>
      <c r="I31" s="147">
        <f t="shared" si="7"/>
        <v>2010</v>
      </c>
      <c r="J31" s="147">
        <f t="shared" si="7"/>
        <v>2011</v>
      </c>
      <c r="K31" s="147">
        <f t="shared" si="7"/>
        <v>2012</v>
      </c>
      <c r="L31" s="147">
        <f t="shared" si="7"/>
        <v>2013</v>
      </c>
      <c r="M31" s="147">
        <f t="shared" si="7"/>
        <v>2014</v>
      </c>
      <c r="N31" s="147">
        <f t="shared" si="7"/>
        <v>2015</v>
      </c>
      <c r="O31" s="147">
        <f t="shared" si="7"/>
        <v>2016</v>
      </c>
      <c r="P31" s="147">
        <f t="shared" si="7"/>
        <v>2017</v>
      </c>
    </row>
    <row r="32" spans="1:16" x14ac:dyDescent="0.25">
      <c r="A32" s="277">
        <v>2006</v>
      </c>
      <c r="B32" s="279">
        <f>B19/$E19</f>
        <v>0.50318555518264141</v>
      </c>
      <c r="C32" s="279">
        <f t="shared" si="6"/>
        <v>0.24530876718410344</v>
      </c>
      <c r="D32" s="279">
        <f t="shared" si="6"/>
        <v>0.25150567763325515</v>
      </c>
      <c r="E32" s="76" t="str">
        <f>D30</f>
        <v>cars total</v>
      </c>
      <c r="F32" s="282">
        <f>D33</f>
        <v>0.21811653368508202</v>
      </c>
      <c r="G32" s="282">
        <f>D34</f>
        <v>0.22376933044649883</v>
      </c>
      <c r="H32" s="282">
        <f>D35</f>
        <v>0.23008986985193905</v>
      </c>
      <c r="I32" s="282">
        <f>D36</f>
        <v>0.26073182956490182</v>
      </c>
      <c r="J32" s="282">
        <f>D37</f>
        <v>0.25739814755941798</v>
      </c>
      <c r="K32" s="282">
        <f>D38</f>
        <v>0.26364902057790479</v>
      </c>
      <c r="L32" s="282">
        <f>D39</f>
        <v>0.26940613673294245</v>
      </c>
      <c r="M32" s="282">
        <f>D40</f>
        <v>0.26852480089535913</v>
      </c>
      <c r="N32" s="282">
        <f>D41</f>
        <v>0.2747814505929026</v>
      </c>
      <c r="O32" s="253">
        <f>FORECAST($O$31,F$32:N$32,$F$31:$N$31)</f>
        <v>0.28870266363573549</v>
      </c>
    </row>
    <row r="33" spans="1:15" x14ac:dyDescent="0.25">
      <c r="A33" s="280">
        <v>2007</v>
      </c>
      <c r="B33" s="281">
        <f t="shared" ref="B33:D41" si="8">B20/$E20</f>
        <v>0.57437858643743145</v>
      </c>
      <c r="C33" s="281">
        <f t="shared" si="8"/>
        <v>0.20750487987748653</v>
      </c>
      <c r="D33" s="281">
        <f t="shared" si="8"/>
        <v>0.21811653368508202</v>
      </c>
      <c r="E33" s="76" t="str">
        <f>C30</f>
        <v>2 wheelers</v>
      </c>
      <c r="F33" s="282">
        <f>C33</f>
        <v>0.20750487987748653</v>
      </c>
      <c r="G33" s="282">
        <f>C34</f>
        <v>0.21125315945121859</v>
      </c>
      <c r="H33" s="282">
        <f>C35</f>
        <v>0.21692855606094047</v>
      </c>
      <c r="I33" s="282">
        <f>C36</f>
        <v>0.22181064834283132</v>
      </c>
      <c r="J33" s="282">
        <f>C37</f>
        <v>0.2381970410517987</v>
      </c>
      <c r="K33" s="282">
        <f>C38</f>
        <v>0.24900001279752171</v>
      </c>
      <c r="L33" s="282">
        <f>C39</f>
        <v>0.25504106001178534</v>
      </c>
      <c r="M33" s="282">
        <f>C40</f>
        <v>0.25807009241908069</v>
      </c>
      <c r="N33" s="282">
        <f>C41</f>
        <v>0.26618860781994252</v>
      </c>
      <c r="O33" s="253">
        <f>FORECAST($O$31,F$33:N$33,$F$31:$N$31)</f>
        <v>0.27588268001166227</v>
      </c>
    </row>
    <row r="34" spans="1:15" x14ac:dyDescent="0.25">
      <c r="A34" s="280">
        <v>2008</v>
      </c>
      <c r="B34" s="281">
        <f t="shared" si="8"/>
        <v>0.56497751010228259</v>
      </c>
      <c r="C34" s="281">
        <f t="shared" si="8"/>
        <v>0.21125315945121859</v>
      </c>
      <c r="D34" s="281">
        <f>D21/$E21</f>
        <v>0.22376933044649883</v>
      </c>
      <c r="E34" s="76" t="str">
        <f>B30</f>
        <v>Buses</v>
      </c>
      <c r="F34" s="282">
        <f>B33</f>
        <v>0.57437858643743145</v>
      </c>
      <c r="G34" s="282">
        <f>B34</f>
        <v>0.56497751010228259</v>
      </c>
      <c r="H34" s="282">
        <f>B35</f>
        <v>0.55298157408712045</v>
      </c>
      <c r="I34" s="282">
        <f>B36</f>
        <v>0.51745752209226692</v>
      </c>
      <c r="J34" s="282">
        <f>B37</f>
        <v>0.50440481138878335</v>
      </c>
      <c r="K34" s="282">
        <f>B38</f>
        <v>0.48735096662457356</v>
      </c>
      <c r="L34" s="282">
        <f>B39</f>
        <v>0.47555280325527227</v>
      </c>
      <c r="M34" s="282">
        <f>B40</f>
        <v>0.47340510668556024</v>
      </c>
      <c r="N34" s="282">
        <f>B41</f>
        <v>0.45902994158715493</v>
      </c>
      <c r="O34" s="253">
        <f>FORECAST($O$31,F$34:N$34,$F$31:$N$31)</f>
        <v>0.43541465635260579</v>
      </c>
    </row>
    <row r="35" spans="1:15" x14ac:dyDescent="0.25">
      <c r="A35" s="280">
        <v>2009</v>
      </c>
      <c r="B35" s="281">
        <f t="shared" si="8"/>
        <v>0.55298157408712045</v>
      </c>
      <c r="C35" s="281">
        <f t="shared" si="8"/>
        <v>0.21692855606094047</v>
      </c>
      <c r="D35" s="281">
        <f t="shared" si="8"/>
        <v>0.23008986985193905</v>
      </c>
    </row>
    <row r="36" spans="1:15" x14ac:dyDescent="0.25">
      <c r="A36" s="280">
        <v>2010</v>
      </c>
      <c r="B36" s="281">
        <f t="shared" si="8"/>
        <v>0.51745752209226692</v>
      </c>
      <c r="C36" s="281">
        <f t="shared" si="8"/>
        <v>0.22181064834283132</v>
      </c>
      <c r="D36" s="281">
        <f t="shared" si="8"/>
        <v>0.26073182956490182</v>
      </c>
    </row>
    <row r="37" spans="1:15" x14ac:dyDescent="0.25">
      <c r="A37" s="280">
        <v>2011</v>
      </c>
      <c r="B37" s="281">
        <f t="shared" si="8"/>
        <v>0.50440481138878335</v>
      </c>
      <c r="C37" s="281">
        <f t="shared" si="8"/>
        <v>0.2381970410517987</v>
      </c>
      <c r="D37" s="281">
        <f t="shared" si="8"/>
        <v>0.25739814755941798</v>
      </c>
    </row>
    <row r="38" spans="1:15" x14ac:dyDescent="0.25">
      <c r="A38" s="280">
        <v>2012</v>
      </c>
      <c r="B38" s="281">
        <f t="shared" si="8"/>
        <v>0.48735096662457356</v>
      </c>
      <c r="C38" s="281">
        <f t="shared" si="8"/>
        <v>0.24900001279752171</v>
      </c>
      <c r="D38" s="281">
        <f t="shared" si="8"/>
        <v>0.26364902057790479</v>
      </c>
    </row>
    <row r="39" spans="1:15" x14ac:dyDescent="0.25">
      <c r="A39" s="280">
        <v>2013</v>
      </c>
      <c r="B39" s="281">
        <f t="shared" si="8"/>
        <v>0.47555280325527227</v>
      </c>
      <c r="C39" s="281">
        <f t="shared" si="8"/>
        <v>0.25504106001178534</v>
      </c>
      <c r="D39" s="281">
        <f t="shared" si="8"/>
        <v>0.26940613673294245</v>
      </c>
    </row>
    <row r="40" spans="1:15" x14ac:dyDescent="0.25">
      <c r="A40" s="280">
        <v>2014</v>
      </c>
      <c r="B40" s="281">
        <f t="shared" si="8"/>
        <v>0.47340510668556024</v>
      </c>
      <c r="C40" s="281">
        <f t="shared" si="8"/>
        <v>0.25807009241908069</v>
      </c>
      <c r="D40" s="281">
        <f t="shared" si="8"/>
        <v>0.26852480089535913</v>
      </c>
    </row>
    <row r="41" spans="1:15" x14ac:dyDescent="0.25">
      <c r="A41" s="280">
        <v>2015</v>
      </c>
      <c r="B41" s="281">
        <f t="shared" si="8"/>
        <v>0.45902994158715493</v>
      </c>
      <c r="C41" s="281">
        <f t="shared" si="8"/>
        <v>0.26618860781994252</v>
      </c>
      <c r="D41" s="281">
        <f t="shared" si="8"/>
        <v>0.2747814505929026</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Notice</vt:lpstr>
      <vt:lpstr>SYNTHESIS</vt:lpstr>
      <vt:lpstr>Workshop 1.1</vt:lpstr>
      <vt:lpstr>Outputs summary</vt:lpstr>
      <vt:lpstr>Regional demand forecast</vt:lpstr>
      <vt:lpstr>PTOLEMUS estimates</vt:lpstr>
      <vt:lpstr>China </vt:lpstr>
      <vt:lpstr>India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2018-09-03T09:21:20Z</cp:lastPrinted>
  <dcterms:created xsi:type="dcterms:W3CDTF">2014-12-07T14:21:42Z</dcterms:created>
  <dcterms:modified xsi:type="dcterms:W3CDTF">2019-02-06T12:15:30Z</dcterms:modified>
</cp:coreProperties>
</file>